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 tabRatio="862"/>
  </bookViews>
  <sheets>
    <sheet name="SPAZZAMENTO" sheetId="4" r:id="rId1"/>
    <sheet name="RACCOLTA DIFF. E IMPIANTI" sheetId="5" r:id="rId2"/>
    <sheet name="PULIZIA" sheetId="1" r:id="rId3"/>
  </sheets>
  <calcPr calcId="145621"/>
</workbook>
</file>

<file path=xl/calcChain.xml><?xml version="1.0" encoding="utf-8"?>
<calcChain xmlns="http://schemas.openxmlformats.org/spreadsheetml/2006/main">
  <c r="C47" i="5" l="1"/>
  <c r="C49" i="5"/>
  <c r="C38" i="5"/>
  <c r="C9" i="5"/>
  <c r="F28" i="4" l="1"/>
  <c r="I21" i="1"/>
  <c r="C22" i="5" l="1"/>
  <c r="C28" i="5"/>
  <c r="C24" i="5"/>
  <c r="D31" i="5" l="1"/>
  <c r="C45" i="4"/>
  <c r="C39" i="5" l="1"/>
  <c r="E22" i="5"/>
  <c r="D22" i="5"/>
  <c r="H47" i="5" l="1"/>
  <c r="H43" i="5" l="1"/>
  <c r="F35" i="4"/>
  <c r="I9" i="1"/>
  <c r="F25" i="4" l="1"/>
  <c r="D39" i="5" l="1"/>
  <c r="E39" i="4" l="1"/>
  <c r="D39" i="4"/>
  <c r="C39" i="4"/>
  <c r="H24" i="5" l="1"/>
  <c r="H56" i="5" l="1"/>
  <c r="F38" i="4" l="1"/>
  <c r="F31" i="4"/>
  <c r="F22" i="4"/>
  <c r="F16" i="4"/>
  <c r="F7" i="4"/>
  <c r="G10" i="5"/>
  <c r="G39" i="5"/>
  <c r="H38" i="5"/>
  <c r="F10" i="5"/>
  <c r="E10" i="5"/>
  <c r="G40" i="5" l="1"/>
  <c r="D10" i="5" l="1"/>
  <c r="F12" i="4" l="1"/>
  <c r="H12" i="5" l="1"/>
  <c r="I12" i="1" l="1"/>
  <c r="I48" i="1"/>
  <c r="I47" i="1"/>
  <c r="I46" i="1"/>
  <c r="I45" i="1"/>
  <c r="I44" i="1"/>
  <c r="I43" i="1"/>
  <c r="I42" i="1"/>
  <c r="I38" i="1"/>
  <c r="I37" i="1"/>
  <c r="I36" i="1"/>
  <c r="I35" i="1"/>
  <c r="I34" i="1"/>
  <c r="I33" i="1"/>
  <c r="I31" i="1"/>
  <c r="I30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H25" i="5" l="1"/>
  <c r="I28" i="1" l="1"/>
  <c r="H16" i="5" l="1"/>
  <c r="H22" i="5"/>
  <c r="E39" i="5"/>
  <c r="H31" i="5"/>
  <c r="H49" i="1"/>
  <c r="G49" i="1"/>
  <c r="F49" i="1"/>
  <c r="E49" i="1"/>
  <c r="D49" i="1"/>
  <c r="C49" i="1"/>
  <c r="G49" i="5"/>
  <c r="F49" i="5"/>
  <c r="E49" i="5"/>
  <c r="D49" i="5"/>
  <c r="I7" i="1"/>
  <c r="I49" i="1" l="1"/>
  <c r="I32" i="1"/>
  <c r="H32" i="5"/>
  <c r="F32" i="4"/>
  <c r="H46" i="5"/>
  <c r="E49" i="4"/>
  <c r="D49" i="4"/>
  <c r="F47" i="4"/>
  <c r="F21" i="4"/>
  <c r="G39" i="1"/>
  <c r="F39" i="1"/>
  <c r="C39" i="1"/>
  <c r="H21" i="5" l="1"/>
  <c r="H45" i="5"/>
  <c r="H49" i="5" s="1"/>
  <c r="F45" i="4"/>
  <c r="F49" i="4" s="1"/>
  <c r="C49" i="4"/>
  <c r="F46" i="4"/>
  <c r="H20" i="5"/>
  <c r="C10" i="5" l="1"/>
  <c r="I13" i="1"/>
  <c r="I39" i="1" s="1"/>
  <c r="H37" i="5"/>
  <c r="H36" i="5"/>
  <c r="H35" i="5"/>
  <c r="H34" i="5"/>
  <c r="H33" i="5"/>
  <c r="H30" i="5"/>
  <c r="H28" i="5"/>
  <c r="H27" i="5"/>
  <c r="H26" i="5"/>
  <c r="H19" i="5"/>
  <c r="H18" i="5"/>
  <c r="H17" i="5"/>
  <c r="H14" i="5"/>
  <c r="F37" i="4"/>
  <c r="F36" i="4"/>
  <c r="F34" i="4"/>
  <c r="F33" i="4"/>
  <c r="F30" i="4"/>
  <c r="F27" i="4"/>
  <c r="F26" i="4"/>
  <c r="F24" i="4"/>
  <c r="F14" i="4"/>
  <c r="F19" i="4"/>
  <c r="F18" i="4"/>
  <c r="F17" i="4"/>
  <c r="H41" i="5"/>
  <c r="F20" i="4" l="1"/>
  <c r="F39" i="5"/>
  <c r="F15" i="4"/>
  <c r="H39" i="1"/>
  <c r="E39" i="1"/>
  <c r="D39" i="1"/>
  <c r="H10" i="1"/>
  <c r="G10" i="1"/>
  <c r="G40" i="1" s="1"/>
  <c r="G54" i="1" s="1"/>
  <c r="G57" i="1" s="1"/>
  <c r="F10" i="1"/>
  <c r="F40" i="1" s="1"/>
  <c r="F54" i="1" s="1"/>
  <c r="F57" i="1" s="1"/>
  <c r="E10" i="1"/>
  <c r="D10" i="1"/>
  <c r="C10" i="1"/>
  <c r="C40" i="1" s="1"/>
  <c r="C54" i="1" s="1"/>
  <c r="C57" i="1" s="1"/>
  <c r="I10" i="1"/>
  <c r="I40" i="1" s="1"/>
  <c r="I54" i="1" s="1"/>
  <c r="I57" i="1" s="1"/>
  <c r="F9" i="4"/>
  <c r="F8" i="4"/>
  <c r="E10" i="4"/>
  <c r="D10" i="4"/>
  <c r="C10" i="4"/>
  <c r="H9" i="5"/>
  <c r="H8" i="5"/>
  <c r="F39" i="4" l="1"/>
  <c r="H15" i="5"/>
  <c r="H39" i="5"/>
  <c r="G54" i="5"/>
  <c r="G57" i="5" s="1"/>
  <c r="H40" i="1"/>
  <c r="H54" i="1" s="1"/>
  <c r="H57" i="1" s="1"/>
  <c r="F40" i="5"/>
  <c r="D40" i="4"/>
  <c r="D54" i="4" s="1"/>
  <c r="D57" i="4" s="1"/>
  <c r="E40" i="1"/>
  <c r="E54" i="1" s="1"/>
  <c r="E57" i="1" s="1"/>
  <c r="E40" i="5"/>
  <c r="D40" i="5"/>
  <c r="D54" i="5" s="1"/>
  <c r="D57" i="5" s="1"/>
  <c r="E40" i="4"/>
  <c r="E54" i="4" s="1"/>
  <c r="E57" i="4" s="1"/>
  <c r="C40" i="4"/>
  <c r="C54" i="4" s="1"/>
  <c r="C57" i="4" s="1"/>
  <c r="D40" i="1"/>
  <c r="D54" i="1" s="1"/>
  <c r="D57" i="1" s="1"/>
  <c r="H7" i="5"/>
  <c r="F10" i="4"/>
  <c r="E54" i="5" l="1"/>
  <c r="E57" i="5" s="1"/>
  <c r="F54" i="5"/>
  <c r="F57" i="5" s="1"/>
  <c r="C40" i="5"/>
  <c r="C54" i="5" s="1"/>
  <c r="C57" i="5" s="1"/>
  <c r="H10" i="5"/>
  <c r="H40" i="5" s="1"/>
  <c r="H54" i="5" s="1"/>
  <c r="H57" i="5" s="1"/>
  <c r="F40" i="4"/>
  <c r="F54" i="4" s="1"/>
  <c r="F57" i="4" s="1"/>
</calcChain>
</file>

<file path=xl/sharedStrings.xml><?xml version="1.0" encoding="utf-8"?>
<sst xmlns="http://schemas.openxmlformats.org/spreadsheetml/2006/main" count="191" uniqueCount="75">
  <si>
    <t>TOTALE</t>
  </si>
  <si>
    <t>A) Valore della produzione</t>
  </si>
  <si>
    <t>1) Ricavi delle vendite e delle prestazioni</t>
  </si>
  <si>
    <t>5) Altri ricavi e proventi:</t>
  </si>
  <si>
    <t>- vari</t>
  </si>
  <si>
    <t>Totale valore della produzione</t>
  </si>
  <si>
    <t>B) Costi della produzione</t>
  </si>
  <si>
    <t>6) Per materie prime, sussidiarie, di consumo e di merci</t>
  </si>
  <si>
    <t>7) Per servizi</t>
  </si>
  <si>
    <t xml:space="preserve">a) Lavori affidati a terzi </t>
  </si>
  <si>
    <t>c) Consulenze e incarichi affidati a professionisti</t>
  </si>
  <si>
    <t xml:space="preserve">d) Attività promozionali </t>
  </si>
  <si>
    <t xml:space="preserve">e) Formazione </t>
  </si>
  <si>
    <t>f) Spese per trasferte</t>
  </si>
  <si>
    <t xml:space="preserve">h) Altri 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</si>
  <si>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</si>
  <si>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</si>
  <si>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</si>
  <si>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</si>
  <si>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</si>
  <si>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</si>
  <si>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</si>
  <si>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</si>
  <si>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</si>
  <si>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</si>
  <si>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</si>
  <si>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</si>
  <si>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 sussidiarie, di consumo e merci</t>
  </si>
  <si>
    <t>12) Accantonamento per rischi</t>
  </si>
  <si>
    <t>13) Altri accantonamenti</t>
  </si>
  <si>
    <t>14) Oneri diversi di gestione</t>
  </si>
  <si>
    <t>Totale costi della produzione</t>
  </si>
  <si>
    <t>Differenza tra valore e costi di produzione (A-B)</t>
  </si>
  <si>
    <t>C) Proventi e oneri finanziari</t>
  </si>
  <si>
    <t>15) Proventi da partecipazioni:</t>
  </si>
  <si>
    <t>-altri</t>
  </si>
  <si>
    <t>16) Altri proventi finanziari:</t>
  </si>
  <si>
    <t>17) Interessi e altri oneri finanziari:</t>
  </si>
  <si>
    <t>-di conto corrente</t>
  </si>
  <si>
    <t>-su mutui</t>
  </si>
  <si>
    <t>17-bis) Utili e Perdite su cambi</t>
  </si>
  <si>
    <t>Totale proventi e oneri finanziari</t>
  </si>
  <si>
    <t>D) Rettifiche di valore di attività finanziarie</t>
  </si>
  <si>
    <t>18) Rivalutazioni:</t>
  </si>
  <si>
    <t>19) Svalutazioni:</t>
  </si>
  <si>
    <t>Totale rettifiche di valore di attività finanziarie</t>
  </si>
  <si>
    <t>Risultato prima delle imposte (A-B±C±D±E)</t>
  </si>
  <si>
    <t>22) Imposte sul reddito dell'esercizio, correnti, differite e anticipate</t>
  </si>
  <si>
    <t>a) Imposte correnti</t>
  </si>
  <si>
    <t>23) Utile (Perdita) dell'esercizio</t>
  </si>
  <si>
    <t>SALERNO PULITA SPA</t>
  </si>
  <si>
    <t xml:space="preserve">b) Manutenzione e riparazione macchine, impianti, automezzi etc. </t>
  </si>
  <si>
    <t>11) Variazioni delle rimanenze di materie prime, sussidiarie,di consumo e merci</t>
  </si>
  <si>
    <t>Centro 1007 Racc. Diff.</t>
  </si>
  <si>
    <t>Centro 1008 Imp. Compostaggio</t>
  </si>
  <si>
    <t>Centro 1009 Ostaglio</t>
  </si>
  <si>
    <t>Centro 1012 Ingombranti</t>
  </si>
  <si>
    <t>Centro 1013-1014 Isole Ecologiche</t>
  </si>
  <si>
    <t>centro 1001-1002-1003-1004 (Spazzamento)</t>
  </si>
  <si>
    <t>Centro 1005 Centro Agroal.</t>
  </si>
  <si>
    <t>Centro 1006 (Cimitero)</t>
  </si>
  <si>
    <t>Centro 2001 - 2009 Pulizie Comunali e Traslochi</t>
  </si>
  <si>
    <t>Centro 2003 Pulizia Bagni</t>
  </si>
  <si>
    <t>Centro 2004 Stadio Arechi</t>
  </si>
  <si>
    <t>Centro 2005 Asili nido</t>
  </si>
  <si>
    <t>Centro 2007 Teatri Comunale</t>
  </si>
  <si>
    <t>Centro 2008 Stadio Vestuti e palestre</t>
  </si>
  <si>
    <t>g) Spese per automezzi (assicurazione)</t>
  </si>
  <si>
    <t>g) Spese per automezzi (assicurazione )</t>
  </si>
  <si>
    <t>g) Spese per automezzi (assicurazioni )</t>
  </si>
  <si>
    <t xml:space="preserve"> </t>
  </si>
  <si>
    <t>ANNO 2022</t>
  </si>
  <si>
    <t>Conto Economico suddiviso per centri di costo analitici:spazzamento</t>
  </si>
  <si>
    <t>Conto Economico suddiviso per centri di costo analitici: raccolta differenziata e impianti</t>
  </si>
  <si>
    <t>Conto Economico suddiviso per centri di costo analitici: pulizia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</si>
</sst>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#,##0;\(#,##0\)"/>
    <numFmt numFmtId="166" formatCode="_-* #,##0_-;\-* #,##0_-;_-* &quot;-&quot;??_-;_-@_-"/>
    <numFmt numFmtId="167" formatCode="_-* #,##0_-;\-* #,##0_-;_-* \-_-;_-@_-"/>
  </numFmts>
  <fonts count="2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DaxWide"/>
      <family val="3"/>
      <charset val="1"/>
    </font>
    <font>
      <b/>
      <sz val="10"/>
      <color rgb="FF000000"/>
      <name val="DaxWide"/>
      <family val="3"/>
      <charset val="1"/>
    </font>
    <font>
      <b/>
      <sz val="10"/>
      <color rgb="FF000080"/>
      <name val="DaxWide"/>
      <family val="3"/>
      <charset val="1"/>
    </font>
    <font>
      <b/>
      <sz val="9"/>
      <color rgb="FF000080"/>
      <name val="DaxWide"/>
      <family val="3"/>
      <charset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DaxWide"/>
    </font>
    <font>
      <b/>
      <i/>
      <sz val="10"/>
      <color rgb="FF000000"/>
      <name val="DaxWide"/>
      <family val="3"/>
      <charset val="1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DaxWide"/>
      <family val="3"/>
      <charset val="1"/>
    </font>
    <font>
      <b/>
      <sz val="11"/>
      <color theme="1"/>
      <name val="Calibri"/>
      <family val="2"/>
      <scheme val="minor"/>
    </font>
    <font>
      <b/>
      <i/>
      <sz val="9"/>
      <color rgb="FF000000"/>
      <name val="DaxWide"/>
      <family val="3"/>
      <charset val="1"/>
    </font>
    <font>
      <b/>
      <sz val="9"/>
      <color theme="1"/>
      <name val="Calibri"/>
      <family val="2"/>
      <scheme val="minor"/>
    </font>
    <font>
      <b/>
      <i/>
      <sz val="8"/>
      <color rgb="FF000000"/>
      <name val="DaxWide"/>
      <family val="3"/>
      <charset val="1"/>
    </font>
    <font>
      <b/>
      <sz val="8"/>
      <color rgb="FF000000"/>
      <name val="DaxWide"/>
      <family val="3"/>
      <charset val="1"/>
    </font>
    <font>
      <b/>
      <sz val="8"/>
      <color theme="1"/>
      <name val="Calibri"/>
      <family val="2"/>
      <scheme val="minor"/>
    </font>
    <font>
      <b/>
      <sz val="9"/>
      <name val="DaxWide"/>
      <family val="3"/>
      <charset val="1"/>
    </font>
    <font>
      <b/>
      <sz val="11"/>
      <name val="Calibri"/>
      <family val="2"/>
      <scheme val="minor"/>
    </font>
    <font>
      <sz val="10"/>
      <name val="Mang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Border="0" applyProtection="0"/>
    <xf numFmtId="164" fontId="7" fillId="0" borderId="0" applyFont="0" applyFill="0" applyBorder="0" applyAlignment="0" applyProtection="0"/>
    <xf numFmtId="0" fontId="10" fillId="0" borderId="0" applyFill="0" applyBorder="0" applyProtection="0"/>
    <xf numFmtId="0" fontId="11" fillId="0" borderId="0" applyFill="0" applyBorder="0" applyProtection="0"/>
    <xf numFmtId="167" fontId="21" fillId="0" borderId="0" applyFill="0" applyBorder="0" applyAlignment="0" applyProtection="0"/>
  </cellStyleXfs>
  <cellXfs count="154">
    <xf numFmtId="0" fontId="0" fillId="0" borderId="0" xfId="0"/>
    <xf numFmtId="165" fontId="3" fillId="3" borderId="8" xfId="1" applyNumberFormat="1" applyFont="1" applyFill="1" applyBorder="1"/>
    <xf numFmtId="165" fontId="3" fillId="3" borderId="2" xfId="1" applyNumberFormat="1" applyFont="1" applyFill="1" applyBorder="1"/>
    <xf numFmtId="165" fontId="3" fillId="3" borderId="4" xfId="1" applyNumberFormat="1" applyFont="1" applyFill="1" applyBorder="1"/>
    <xf numFmtId="165" fontId="3" fillId="0" borderId="6" xfId="1" applyNumberFormat="1" applyFont="1" applyBorder="1"/>
    <xf numFmtId="165" fontId="3" fillId="0" borderId="4" xfId="1" applyNumberFormat="1" applyFont="1" applyBorder="1"/>
    <xf numFmtId="165" fontId="8" fillId="3" borderId="4" xfId="1" applyNumberFormat="1" applyFont="1" applyFill="1" applyBorder="1"/>
    <xf numFmtId="165" fontId="8" fillId="3" borderId="8" xfId="1" applyNumberFormat="1" applyFont="1" applyFill="1" applyBorder="1"/>
    <xf numFmtId="165" fontId="8" fillId="0" borderId="8" xfId="1" applyNumberFormat="1" applyFont="1" applyBorder="1"/>
    <xf numFmtId="165" fontId="8" fillId="0" borderId="4" xfId="1" applyNumberFormat="1" applyFont="1" applyBorder="1"/>
    <xf numFmtId="165" fontId="8" fillId="3" borderId="2" xfId="1" applyNumberFormat="1" applyFont="1" applyFill="1" applyBorder="1"/>
    <xf numFmtId="165" fontId="3" fillId="3" borderId="6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 vertical="center"/>
    </xf>
    <xf numFmtId="0" fontId="13" fillId="0" borderId="0" xfId="0" applyFont="1"/>
    <xf numFmtId="165" fontId="13" fillId="0" borderId="0" xfId="0" applyNumberFormat="1" applyFont="1"/>
    <xf numFmtId="0" fontId="2" fillId="2" borderId="7" xfId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/>
    <xf numFmtId="165" fontId="3" fillId="2" borderId="4" xfId="1" applyNumberFormat="1" applyFont="1" applyFill="1" applyBorder="1"/>
    <xf numFmtId="165" fontId="3" fillId="2" borderId="8" xfId="1" applyNumberFormat="1" applyFont="1" applyFill="1" applyBorder="1"/>
    <xf numFmtId="0" fontId="12" fillId="2" borderId="10" xfId="1" applyFont="1" applyFill="1" applyBorder="1" applyAlignment="1">
      <alignment wrapText="1"/>
    </xf>
    <xf numFmtId="0" fontId="12" fillId="0" borderId="10" xfId="1" applyFont="1" applyBorder="1" applyAlignment="1">
      <alignment wrapText="1"/>
    </xf>
    <xf numFmtId="0" fontId="14" fillId="0" borderId="0" xfId="1" applyFont="1" applyAlignment="1">
      <alignment wrapText="1"/>
    </xf>
    <xf numFmtId="165" fontId="14" fillId="0" borderId="9" xfId="1" applyNumberFormat="1" applyFont="1" applyBorder="1"/>
    <xf numFmtId="164" fontId="13" fillId="0" borderId="0" xfId="3" applyFont="1"/>
    <xf numFmtId="164" fontId="13" fillId="0" borderId="0" xfId="0" applyNumberFormat="1" applyFont="1"/>
    <xf numFmtId="0" fontId="14" fillId="2" borderId="10" xfId="1" applyFont="1" applyFill="1" applyBorder="1" applyAlignment="1">
      <alignment wrapText="1"/>
    </xf>
    <xf numFmtId="165" fontId="14" fillId="2" borderId="9" xfId="1" applyNumberFormat="1" applyFont="1" applyFill="1" applyBorder="1"/>
    <xf numFmtId="0" fontId="14" fillId="3" borderId="11" xfId="1" applyFont="1" applyFill="1" applyBorder="1" applyAlignment="1">
      <alignment horizontal="justify" wrapText="1"/>
    </xf>
    <xf numFmtId="0" fontId="14" fillId="2" borderId="11" xfId="1" applyFont="1" applyFill="1" applyBorder="1" applyAlignment="1">
      <alignment horizontal="justify" wrapText="1"/>
    </xf>
    <xf numFmtId="0" fontId="12" fillId="2" borderId="11" xfId="1" applyFont="1" applyFill="1" applyBorder="1" applyAlignment="1">
      <alignment horizontal="justify" wrapText="1"/>
    </xf>
    <xf numFmtId="0" fontId="2" fillId="2" borderId="5" xfId="1" applyFont="1" applyFill="1" applyBorder="1" applyAlignment="1">
      <alignment wrapText="1"/>
    </xf>
    <xf numFmtId="165" fontId="3" fillId="2" borderId="2" xfId="1" applyNumberFormat="1" applyFont="1" applyFill="1" applyBorder="1"/>
    <xf numFmtId="165" fontId="3" fillId="2" borderId="9" xfId="1" applyNumberFormat="1" applyFont="1" applyFill="1" applyBorder="1"/>
    <xf numFmtId="165" fontId="3" fillId="3" borderId="11" xfId="1" applyNumberFormat="1" applyFont="1" applyFill="1" applyBorder="1"/>
    <xf numFmtId="0" fontId="3" fillId="2" borderId="10" xfId="1" applyFont="1" applyFill="1" applyBorder="1" applyAlignment="1">
      <alignment wrapText="1"/>
    </xf>
    <xf numFmtId="0" fontId="3" fillId="2" borderId="11" xfId="1" applyFont="1" applyFill="1" applyBorder="1" applyAlignment="1">
      <alignment horizontal="justify" wrapText="1"/>
    </xf>
    <xf numFmtId="165" fontId="3" fillId="2" borderId="6" xfId="1" applyNumberFormat="1" applyFont="1" applyFill="1" applyBorder="1"/>
    <xf numFmtId="165" fontId="3" fillId="2" borderId="1" xfId="1" applyNumberFormat="1" applyFont="1" applyFill="1" applyBorder="1"/>
    <xf numFmtId="0" fontId="3" fillId="0" borderId="10" xfId="1" applyFont="1" applyBorder="1" applyAlignment="1">
      <alignment wrapText="1"/>
    </xf>
    <xf numFmtId="165" fontId="3" fillId="0" borderId="9" xfId="1" applyNumberFormat="1" applyFont="1" applyBorder="1"/>
    <xf numFmtId="0" fontId="14" fillId="0" borderId="0" xfId="1" applyFont="1" applyAlignment="1">
      <alignment horizontal="left" wrapText="1"/>
    </xf>
    <xf numFmtId="0" fontId="14" fillId="0" borderId="10" xfId="1" applyFont="1" applyBorder="1" applyAlignment="1">
      <alignment wrapText="1"/>
    </xf>
    <xf numFmtId="0" fontId="14" fillId="0" borderId="0" xfId="1" applyFont="1" applyAlignment="1">
      <alignment horizontal="left" vertical="center" wrapText="1"/>
    </xf>
    <xf numFmtId="165" fontId="3" fillId="0" borderId="3" xfId="1" applyNumberFormat="1" applyFont="1" applyBorder="1"/>
    <xf numFmtId="165" fontId="3" fillId="0" borderId="8" xfId="1" applyNumberFormat="1" applyFont="1" applyBorder="1"/>
    <xf numFmtId="165" fontId="3" fillId="0" borderId="2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/>
    <xf numFmtId="0" fontId="14" fillId="0" borderId="11" xfId="1" applyFont="1" applyBorder="1" applyAlignment="1">
      <alignment horizontal="justify" wrapText="1"/>
    </xf>
    <xf numFmtId="165" fontId="3" fillId="0" borderId="5" xfId="1" applyNumberFormat="1" applyFont="1" applyBorder="1"/>
    <xf numFmtId="165" fontId="3" fillId="0" borderId="12" xfId="1" applyNumberFormat="1" applyFont="1" applyBorder="1"/>
    <xf numFmtId="165" fontId="3" fillId="0" borderId="7" xfId="1" applyNumberFormat="1" applyFont="1" applyBorder="1"/>
    <xf numFmtId="165" fontId="3" fillId="3" borderId="1" xfId="1" applyNumberFormat="1" applyFont="1" applyFill="1" applyBorder="1"/>
    <xf numFmtId="165" fontId="3" fillId="3" borderId="3" xfId="1" applyNumberFormat="1" applyFont="1" applyFill="1" applyBorder="1"/>
    <xf numFmtId="0" fontId="2" fillId="2" borderId="5" xfId="1" applyFont="1" applyFill="1" applyBorder="1" applyAlignment="1">
      <alignment horizontal="right" vertical="center" wrapText="1"/>
    </xf>
    <xf numFmtId="165" fontId="3" fillId="2" borderId="5" xfId="1" applyNumberFormat="1" applyFont="1" applyFill="1" applyBorder="1" applyAlignment="1">
      <alignment horizontal="right"/>
    </xf>
    <xf numFmtId="165" fontId="3" fillId="3" borderId="9" xfId="1" applyNumberFormat="1" applyFont="1" applyFill="1" applyBorder="1"/>
    <xf numFmtId="165" fontId="3" fillId="2" borderId="10" xfId="1" applyNumberFormat="1" applyFont="1" applyFill="1" applyBorder="1" applyAlignment="1">
      <alignment horizontal="right"/>
    </xf>
    <xf numFmtId="165" fontId="3" fillId="2" borderId="8" xfId="1" applyNumberFormat="1" applyFont="1" applyFill="1" applyBorder="1" applyAlignment="1">
      <alignment horizontal="right"/>
    </xf>
    <xf numFmtId="165" fontId="3" fillId="2" borderId="5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3" fillId="3" borderId="7" xfId="1" applyNumberFormat="1" applyFont="1" applyFill="1" applyBorder="1"/>
    <xf numFmtId="165" fontId="3" fillId="2" borderId="10" xfId="1" applyNumberFormat="1" applyFont="1" applyFill="1" applyBorder="1"/>
    <xf numFmtId="165" fontId="3" fillId="2" borderId="9" xfId="1" applyNumberFormat="1" applyFont="1" applyFill="1" applyBorder="1" applyAlignment="1">
      <alignment horizontal="right"/>
    </xf>
    <xf numFmtId="0" fontId="14" fillId="0" borderId="11" xfId="1" applyFont="1" applyBorder="1" applyAlignment="1">
      <alignment wrapText="1"/>
    </xf>
    <xf numFmtId="165" fontId="14" fillId="0" borderId="10" xfId="1" applyNumberFormat="1" applyFont="1" applyBorder="1"/>
    <xf numFmtId="165" fontId="14" fillId="0" borderId="9" xfId="1" applyNumberFormat="1" applyFont="1" applyBorder="1" applyAlignment="1">
      <alignment horizontal="right"/>
    </xf>
    <xf numFmtId="0" fontId="14" fillId="2" borderId="11" xfId="1" applyFont="1" applyFill="1" applyBorder="1" applyAlignment="1">
      <alignment horizontal="left" wrapText="1"/>
    </xf>
    <xf numFmtId="165" fontId="14" fillId="2" borderId="10" xfId="1" applyNumberFormat="1" applyFont="1" applyFill="1" applyBorder="1"/>
    <xf numFmtId="165" fontId="14" fillId="2" borderId="9" xfId="1" applyNumberFormat="1" applyFont="1" applyFill="1" applyBorder="1" applyAlignment="1">
      <alignment horizontal="right"/>
    </xf>
    <xf numFmtId="0" fontId="14" fillId="2" borderId="11" xfId="1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right"/>
    </xf>
    <xf numFmtId="165" fontId="3" fillId="3" borderId="6" xfId="1" applyNumberFormat="1" applyFont="1" applyFill="1" applyBorder="1"/>
    <xf numFmtId="165" fontId="3" fillId="2" borderId="0" xfId="1" applyNumberFormat="1" applyFont="1" applyFill="1"/>
    <xf numFmtId="165" fontId="3" fillId="3" borderId="0" xfId="1" applyNumberFormat="1" applyFont="1" applyFill="1"/>
    <xf numFmtId="165" fontId="3" fillId="3" borderId="9" xfId="1" applyNumberFormat="1" applyFont="1" applyFill="1" applyBorder="1" applyAlignment="1">
      <alignment horizontal="right"/>
    </xf>
    <xf numFmtId="165" fontId="3" fillId="2" borderId="12" xfId="1" applyNumberFormat="1" applyFont="1" applyFill="1" applyBorder="1"/>
    <xf numFmtId="0" fontId="15" fillId="0" borderId="0" xfId="0" applyFont="1"/>
    <xf numFmtId="165" fontId="3" fillId="2" borderId="11" xfId="1" applyNumberFormat="1" applyFont="1" applyFill="1" applyBorder="1"/>
    <xf numFmtId="165" fontId="14" fillId="0" borderId="11" xfId="1" applyNumberFormat="1" applyFont="1" applyBorder="1"/>
    <xf numFmtId="165" fontId="14" fillId="0" borderId="0" xfId="1" applyNumberFormat="1" applyFont="1"/>
    <xf numFmtId="165" fontId="14" fillId="2" borderId="11" xfId="1" applyNumberFormat="1" applyFont="1" applyFill="1" applyBorder="1"/>
    <xf numFmtId="165" fontId="14" fillId="2" borderId="0" xfId="1" applyNumberFormat="1" applyFont="1" applyFill="1"/>
    <xf numFmtId="0" fontId="16" fillId="2" borderId="10" xfId="1" applyFont="1" applyFill="1" applyBorder="1" applyAlignment="1">
      <alignment wrapText="1"/>
    </xf>
    <xf numFmtId="0" fontId="16" fillId="2" borderId="11" xfId="1" applyFont="1" applyFill="1" applyBorder="1" applyAlignment="1">
      <alignment horizontal="left" vertical="center" wrapText="1"/>
    </xf>
    <xf numFmtId="165" fontId="16" fillId="2" borderId="9" xfId="1" applyNumberFormat="1" applyFont="1" applyFill="1" applyBorder="1"/>
    <xf numFmtId="165" fontId="16" fillId="2" borderId="11" xfId="1" applyNumberFormat="1" applyFont="1" applyFill="1" applyBorder="1"/>
    <xf numFmtId="165" fontId="16" fillId="2" borderId="0" xfId="1" applyNumberFormat="1" applyFont="1" applyFill="1"/>
    <xf numFmtId="165" fontId="17" fillId="3" borderId="11" xfId="1" applyNumberFormat="1" applyFont="1" applyFill="1" applyBorder="1"/>
    <xf numFmtId="0" fontId="18" fillId="0" borderId="0" xfId="0" applyFont="1"/>
    <xf numFmtId="165" fontId="17" fillId="2" borderId="9" xfId="1" applyNumberFormat="1" applyFont="1" applyFill="1" applyBorder="1"/>
    <xf numFmtId="165" fontId="17" fillId="2" borderId="11" xfId="1" applyNumberFormat="1" applyFont="1" applyFill="1" applyBorder="1"/>
    <xf numFmtId="165" fontId="17" fillId="2" borderId="0" xfId="1" applyNumberFormat="1" applyFont="1" applyFill="1"/>
    <xf numFmtId="165" fontId="3" fillId="2" borderId="9" xfId="1" applyNumberFormat="1" applyFont="1" applyFill="1" applyBorder="1" applyAlignment="1">
      <alignment vertical="top"/>
    </xf>
    <xf numFmtId="43" fontId="13" fillId="0" borderId="0" xfId="0" applyNumberFormat="1" applyFont="1"/>
    <xf numFmtId="165" fontId="3" fillId="3" borderId="0" xfId="1" applyNumberFormat="1" applyFont="1" applyFill="1" applyAlignment="1">
      <alignment wrapText="1"/>
    </xf>
    <xf numFmtId="166" fontId="3" fillId="3" borderId="4" xfId="3" applyNumberFormat="1" applyFont="1" applyFill="1" applyBorder="1"/>
    <xf numFmtId="166" fontId="3" fillId="3" borderId="2" xfId="3" applyNumberFormat="1" applyFont="1" applyFill="1" applyBorder="1"/>
    <xf numFmtId="165" fontId="3" fillId="3" borderId="4" xfId="3" applyNumberFormat="1" applyFont="1" applyFill="1" applyBorder="1"/>
    <xf numFmtId="166" fontId="13" fillId="0" borderId="0" xfId="3" applyNumberFormat="1" applyFont="1" applyAlignment="1"/>
    <xf numFmtId="166" fontId="13" fillId="0" borderId="0" xfId="3" applyNumberFormat="1" applyFont="1" applyFill="1"/>
    <xf numFmtId="166" fontId="13" fillId="0" borderId="0" xfId="0" applyNumberFormat="1" applyFont="1"/>
    <xf numFmtId="0" fontId="2" fillId="2" borderId="10" xfId="1" applyFont="1" applyFill="1" applyBorder="1" applyAlignment="1">
      <alignment wrapText="1"/>
    </xf>
    <xf numFmtId="0" fontId="2" fillId="2" borderId="11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vertical="center" wrapText="1"/>
    </xf>
    <xf numFmtId="0" fontId="2" fillId="2" borderId="10" xfId="1" applyFont="1" applyFill="1" applyBorder="1" applyAlignment="1">
      <alignment horizontal="right" vertical="center" wrapText="1"/>
    </xf>
    <xf numFmtId="0" fontId="2" fillId="2" borderId="12" xfId="1" applyFont="1" applyFill="1" applyBorder="1" applyAlignment="1">
      <alignment horizontal="right" vertical="center" wrapText="1"/>
    </xf>
    <xf numFmtId="164" fontId="13" fillId="0" borderId="0" xfId="3" applyFont="1" applyAlignment="1"/>
    <xf numFmtId="165" fontId="3" fillId="3" borderId="4" xfId="3" applyNumberFormat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wrapText="1"/>
    </xf>
    <xf numFmtId="0" fontId="9" fillId="0" borderId="7" xfId="1" applyFont="1" applyBorder="1" applyAlignment="1">
      <alignment horizontal="left" wrapText="1"/>
    </xf>
    <xf numFmtId="0" fontId="9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justify" wrapText="1"/>
    </xf>
    <xf numFmtId="0" fontId="13" fillId="0" borderId="11" xfId="0" applyFont="1" applyBorder="1" applyAlignment="1">
      <alignment wrapText="1"/>
    </xf>
    <xf numFmtId="0" fontId="4" fillId="3" borderId="15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0" fontId="9" fillId="2" borderId="7" xfId="1" applyFont="1" applyFill="1" applyBorder="1" applyAlignment="1">
      <alignment horizontal="left" wrapText="1"/>
    </xf>
    <xf numFmtId="0" fontId="9" fillId="2" borderId="9" xfId="1" applyFont="1" applyFill="1" applyBorder="1" applyAlignment="1">
      <alignment horizontal="left" wrapText="1"/>
    </xf>
    <xf numFmtId="0" fontId="9" fillId="2" borderId="10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14" fillId="2" borderId="9" xfId="1" applyFont="1" applyFill="1" applyBorder="1" applyAlignment="1">
      <alignment horizontal="left" wrapText="1"/>
    </xf>
    <xf numFmtId="0" fontId="14" fillId="2" borderId="5" xfId="1" applyFont="1" applyFill="1" applyBorder="1" applyAlignment="1">
      <alignment horizontal="left" wrapText="1"/>
    </xf>
    <xf numFmtId="0" fontId="14" fillId="2" borderId="7" xfId="1" applyFont="1" applyFill="1" applyBorder="1" applyAlignment="1">
      <alignment horizontal="left" wrapText="1"/>
    </xf>
    <xf numFmtId="0" fontId="16" fillId="2" borderId="9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0" fillId="0" borderId="9" xfId="0" applyBorder="1"/>
    <xf numFmtId="0" fontId="0" fillId="0" borderId="3" xfId="0" applyBorder="1"/>
    <xf numFmtId="0" fontId="0" fillId="0" borderId="9" xfId="0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7">
    <cellStyle name="Excel Built-in Comma [0]" xfId="6"/>
    <cellStyle name="Migliaia" xfId="3" builtinId="3"/>
    <cellStyle name="Normale" xfId="0" builtinId="0"/>
    <cellStyle name="Normale 2" xfId="1"/>
    <cellStyle name="Normale 3" xfId="4"/>
    <cellStyle name="Normale 4" xfId="5"/>
    <cellStyle name="Percentua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0</xdr:row>
          <xdr:rowOff>60960</xdr:rowOff>
        </xdr:from>
        <xdr:to>
          <xdr:col>1</xdr:col>
          <xdr:colOff>678180</xdr:colOff>
          <xdr:row>2</xdr:row>
          <xdr:rowOff>53340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0</xdr:row>
          <xdr:rowOff>60960</xdr:rowOff>
        </xdr:from>
        <xdr:to>
          <xdr:col>1</xdr:col>
          <xdr:colOff>762000</xdr:colOff>
          <xdr:row>2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99060</xdr:colOff>
          <xdr:row>0</xdr:row>
          <xdr:rowOff>121920</xdr:rowOff>
        </xdr:from>
        <xdr:to>
          <xdr:col>1</xdr:col>
          <xdr:colOff>967740</xdr:colOff>
          <xdr:row>2</xdr:row>
          <xdr:rowOff>99060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sqref="A1:XFD1048576"/>
    </sheetView>
  </sheetViews>
  <sheetFormatPr defaultColWidth="9.109375" defaultRowHeight="14.4"/>
  <cols>
    <col min="1" max="1" width="4.33203125" style="13" customWidth="1"/>
    <col min="2" max="2" width="83.5546875" style="13" customWidth="1"/>
    <col min="3" max="3" width="26.44140625" style="13" customWidth="1"/>
    <col min="4" max="4" width="23.109375" style="13" customWidth="1"/>
    <col min="5" max="6" width="19.44140625" style="13" customWidth="1"/>
    <col min="7" max="10" width="9.109375" style="13"/>
    <col min="11" max="11" width="13.33203125" style="13" bestFit="1" customWidth="1"/>
    <col min="12" max="16384" width="9.109375" style="13"/>
  </cols>
  <sheetData>
    <row r="1" spans="1:6" ht="21" customHeight="1">
      <c r="A1" s="30"/>
      <c r="B1" s="15"/>
      <c r="C1" s="110" t="s">
        <v>72</v>
      </c>
      <c r="D1" s="126"/>
      <c r="E1" s="126"/>
      <c r="F1" s="127"/>
    </row>
    <row r="2" spans="1:6" ht="19.5" customHeight="1">
      <c r="A2" s="102"/>
      <c r="B2" s="103"/>
      <c r="C2" s="110" t="s">
        <v>50</v>
      </c>
      <c r="D2" s="126"/>
      <c r="E2" s="126"/>
      <c r="F2" s="127"/>
    </row>
    <row r="3" spans="1:6" ht="17.399999999999999" customHeight="1">
      <c r="A3" s="104"/>
      <c r="B3" s="105"/>
      <c r="C3" s="110" t="s">
        <v>71</v>
      </c>
      <c r="D3" s="111"/>
      <c r="E3" s="111"/>
      <c r="F3" s="112"/>
    </row>
    <row r="4" spans="1:6" ht="15" customHeight="1">
      <c r="A4" s="125"/>
      <c r="B4" s="125"/>
      <c r="C4" s="133" t="s">
        <v>58</v>
      </c>
      <c r="D4" s="135" t="s">
        <v>59</v>
      </c>
      <c r="E4" s="137" t="s">
        <v>60</v>
      </c>
      <c r="F4" s="113" t="s">
        <v>0</v>
      </c>
    </row>
    <row r="5" spans="1:6" ht="21" customHeight="1">
      <c r="A5" s="125"/>
      <c r="B5" s="125"/>
      <c r="C5" s="134"/>
      <c r="D5" s="136"/>
      <c r="E5" s="134"/>
      <c r="F5" s="114"/>
    </row>
    <row r="6" spans="1:6">
      <c r="A6" s="128" t="s">
        <v>1</v>
      </c>
      <c r="B6" s="128"/>
      <c r="C6" s="17"/>
      <c r="D6" s="17"/>
      <c r="E6" s="17"/>
      <c r="F6" s="31"/>
    </row>
    <row r="7" spans="1:6" ht="15.75" customHeight="1">
      <c r="A7" s="129" t="s">
        <v>2</v>
      </c>
      <c r="B7" s="130"/>
      <c r="C7" s="32">
        <v>6894042</v>
      </c>
      <c r="D7" s="32">
        <v>324092</v>
      </c>
      <c r="E7" s="32">
        <v>550707</v>
      </c>
      <c r="F7" s="52">
        <f>SUM(C7:E7)</f>
        <v>7768841</v>
      </c>
    </row>
    <row r="8" spans="1:6" ht="15.75" customHeight="1">
      <c r="A8" s="131" t="s">
        <v>3</v>
      </c>
      <c r="B8" s="131"/>
      <c r="C8" s="32"/>
      <c r="D8" s="32"/>
      <c r="E8" s="32"/>
      <c r="F8" s="53">
        <f>SUM(C8:E8)</f>
        <v>0</v>
      </c>
    </row>
    <row r="9" spans="1:6" ht="13.5" customHeight="1">
      <c r="A9" s="34"/>
      <c r="B9" s="35" t="s">
        <v>4</v>
      </c>
      <c r="C9" s="32"/>
      <c r="D9" s="32"/>
      <c r="E9" s="32"/>
      <c r="F9" s="33">
        <f>SUM(C9:E9)</f>
        <v>0</v>
      </c>
    </row>
    <row r="10" spans="1:6">
      <c r="A10" s="128" t="s">
        <v>5</v>
      </c>
      <c r="B10" s="128"/>
      <c r="C10" s="3">
        <f>SUM(C7:C9)</f>
        <v>6894042</v>
      </c>
      <c r="D10" s="3">
        <f>SUM(D7:D9)</f>
        <v>324092</v>
      </c>
      <c r="E10" s="3">
        <f>SUM(E7:E9)</f>
        <v>550707</v>
      </c>
      <c r="F10" s="2">
        <f>SUM(C10:E10)</f>
        <v>7768841</v>
      </c>
    </row>
    <row r="11" spans="1:6">
      <c r="A11" s="128" t="s">
        <v>6</v>
      </c>
      <c r="B11" s="128"/>
      <c r="C11" s="36"/>
      <c r="D11" s="18"/>
      <c r="E11" s="18"/>
      <c r="F11" s="31"/>
    </row>
    <row r="12" spans="1:6" ht="15" customHeight="1">
      <c r="A12" s="131" t="s">
        <v>7</v>
      </c>
      <c r="B12" s="132"/>
      <c r="C12" s="37">
        <v>491090</v>
      </c>
      <c r="D12" s="37">
        <v>7954</v>
      </c>
      <c r="E12" s="37">
        <v>10781</v>
      </c>
      <c r="F12" s="33">
        <f>SUM(C12:E12)</f>
        <v>509825</v>
      </c>
    </row>
    <row r="13" spans="1:6">
      <c r="A13" s="131" t="s">
        <v>8</v>
      </c>
      <c r="B13" s="132"/>
      <c r="C13" s="32"/>
      <c r="D13" s="32"/>
      <c r="E13" s="32"/>
      <c r="F13" s="33"/>
    </row>
    <row r="14" spans="1:6" ht="9.75" customHeight="1">
      <c r="A14" s="38"/>
      <c r="B14" s="21" t="s">
        <v>9</v>
      </c>
      <c r="C14" s="22"/>
      <c r="D14" s="22"/>
      <c r="E14" s="22"/>
      <c r="F14" s="33">
        <f t="shared" ref="F14:F22" si="0">SUM(C14:E14)</f>
        <v>0</v>
      </c>
    </row>
    <row r="15" spans="1:6" ht="15" customHeight="1">
      <c r="A15" s="38"/>
      <c r="B15" s="21" t="s">
        <v>51</v>
      </c>
      <c r="C15" s="22">
        <v>153072</v>
      </c>
      <c r="D15" s="22">
        <v>484</v>
      </c>
      <c r="E15" s="22">
        <v>3439</v>
      </c>
      <c r="F15" s="33">
        <f t="shared" si="0"/>
        <v>156995</v>
      </c>
    </row>
    <row r="16" spans="1:6" ht="15" customHeight="1">
      <c r="A16" s="38"/>
      <c r="B16" s="21" t="s">
        <v>10</v>
      </c>
      <c r="C16" s="22">
        <v>67094</v>
      </c>
      <c r="D16" s="22">
        <v>3059</v>
      </c>
      <c r="E16" s="22">
        <v>5169</v>
      </c>
      <c r="F16" s="33">
        <f t="shared" si="0"/>
        <v>75322</v>
      </c>
    </row>
    <row r="17" spans="1:11" ht="15.75" customHeight="1">
      <c r="A17" s="38"/>
      <c r="B17" s="21" t="s">
        <v>11</v>
      </c>
      <c r="C17" s="22"/>
      <c r="D17" s="22"/>
      <c r="E17" s="22"/>
      <c r="F17" s="33">
        <f t="shared" si="0"/>
        <v>0</v>
      </c>
    </row>
    <row r="18" spans="1:11" ht="15" customHeight="1">
      <c r="A18" s="38"/>
      <c r="B18" s="21" t="s">
        <v>12</v>
      </c>
      <c r="C18" s="22"/>
      <c r="D18" s="22"/>
      <c r="E18" s="22"/>
      <c r="F18" s="33">
        <f t="shared" si="0"/>
        <v>0</v>
      </c>
    </row>
    <row r="19" spans="1:11" ht="15.75" customHeight="1">
      <c r="A19" s="38"/>
      <c r="B19" s="21" t="s">
        <v>13</v>
      </c>
      <c r="C19" s="22"/>
      <c r="D19" s="22"/>
      <c r="E19" s="22"/>
      <c r="F19" s="33">
        <f t="shared" si="0"/>
        <v>0</v>
      </c>
    </row>
    <row r="20" spans="1:11" ht="14.25" customHeight="1">
      <c r="A20" s="38"/>
      <c r="B20" s="21" t="s">
        <v>69</v>
      </c>
      <c r="C20" s="22">
        <v>60122</v>
      </c>
      <c r="D20" s="39">
        <v>872</v>
      </c>
      <c r="E20" s="39">
        <v>3077</v>
      </c>
      <c r="F20" s="33">
        <f t="shared" si="0"/>
        <v>64071</v>
      </c>
    </row>
    <row r="21" spans="1:11" ht="15.75" customHeight="1">
      <c r="A21" s="38"/>
      <c r="B21" s="21" t="s">
        <v>14</v>
      </c>
      <c r="C21" s="39">
        <v>259810</v>
      </c>
      <c r="D21" s="39">
        <v>5902</v>
      </c>
      <c r="E21" s="39">
        <v>9972</v>
      </c>
      <c r="F21" s="33">
        <f t="shared" si="0"/>
        <v>275684</v>
      </c>
    </row>
    <row r="22" spans="1:11" ht="16.5" customHeight="1">
      <c r="A22" s="117" t="s">
        <v>15</v>
      </c>
      <c r="B22" s="118"/>
      <c r="C22" s="39">
        <v>554607</v>
      </c>
      <c r="D22" s="39"/>
      <c r="E22" s="39"/>
      <c r="F22" s="33">
        <f t="shared" si="0"/>
        <v>554607</v>
      </c>
    </row>
    <row r="23" spans="1:11" ht="16.5" customHeight="1">
      <c r="A23" s="117" t="s">
        <v>16</v>
      </c>
      <c r="B23" s="118"/>
      <c r="C23" s="39"/>
      <c r="D23" s="39"/>
      <c r="E23" s="39"/>
      <c r="F23" s="33"/>
    </row>
    <row r="24" spans="1:11" ht="15" customHeight="1">
      <c r="A24" s="38"/>
      <c r="B24" s="40" t="s">
        <v>17</v>
      </c>
      <c r="C24" s="39">
        <v>3945051</v>
      </c>
      <c r="D24" s="39">
        <v>161387</v>
      </c>
      <c r="E24" s="39">
        <v>274153</v>
      </c>
      <c r="F24" s="33">
        <f t="shared" ref="F24:F37" si="1">SUM(C24:E24)</f>
        <v>4380591</v>
      </c>
    </row>
    <row r="25" spans="1:11" ht="15" customHeight="1">
      <c r="A25" s="38"/>
      <c r="B25" s="40" t="s">
        <v>18</v>
      </c>
      <c r="C25" s="39">
        <v>1087950</v>
      </c>
      <c r="D25" s="39">
        <v>38321</v>
      </c>
      <c r="E25" s="39">
        <v>63464</v>
      </c>
      <c r="F25" s="33">
        <f>SUM(C25:E25)</f>
        <v>1189735</v>
      </c>
    </row>
    <row r="26" spans="1:11" ht="15" customHeight="1">
      <c r="A26" s="38"/>
      <c r="B26" s="40" t="s">
        <v>19</v>
      </c>
      <c r="C26" s="39">
        <v>429585</v>
      </c>
      <c r="D26" s="39">
        <v>18051</v>
      </c>
      <c r="E26" s="39">
        <v>29931</v>
      </c>
      <c r="F26" s="33">
        <f t="shared" si="1"/>
        <v>477567</v>
      </c>
    </row>
    <row r="27" spans="1:11" ht="15" customHeight="1">
      <c r="A27" s="38"/>
      <c r="B27" s="40" t="s">
        <v>20</v>
      </c>
      <c r="C27" s="39"/>
      <c r="D27" s="39"/>
      <c r="E27" s="39"/>
      <c r="F27" s="33">
        <f t="shared" si="1"/>
        <v>0</v>
      </c>
    </row>
    <row r="28" spans="1:11" ht="15" customHeight="1">
      <c r="A28" s="38"/>
      <c r="B28" s="40" t="s">
        <v>21</v>
      </c>
      <c r="C28" s="39">
        <v>259122</v>
      </c>
      <c r="D28" s="39">
        <v>8101</v>
      </c>
      <c r="E28" s="39">
        <v>6246</v>
      </c>
      <c r="F28" s="33">
        <f>SUM(C28:E28)</f>
        <v>273469</v>
      </c>
      <c r="G28" s="14"/>
      <c r="H28" s="14"/>
      <c r="I28" s="14"/>
      <c r="K28" s="108"/>
    </row>
    <row r="29" spans="1:11" ht="5.25" customHeight="1">
      <c r="A29" s="38"/>
      <c r="B29" s="40"/>
      <c r="C29" s="39"/>
      <c r="D29" s="39"/>
      <c r="E29" s="39"/>
      <c r="F29" s="33"/>
    </row>
    <row r="30" spans="1:11">
      <c r="A30" s="117" t="s">
        <v>22</v>
      </c>
      <c r="B30" s="118"/>
      <c r="C30" s="39"/>
      <c r="D30" s="39"/>
      <c r="E30" s="39"/>
      <c r="F30" s="33">
        <f t="shared" si="1"/>
        <v>0</v>
      </c>
      <c r="K30" s="23"/>
    </row>
    <row r="31" spans="1:11" ht="15" customHeight="1">
      <c r="A31" s="41"/>
      <c r="B31" s="40" t="s">
        <v>23</v>
      </c>
      <c r="C31" s="22"/>
      <c r="D31" s="22"/>
      <c r="E31" s="22"/>
      <c r="F31" s="33">
        <f>SUM(C31:E31)</f>
        <v>0</v>
      </c>
      <c r="G31" s="14"/>
      <c r="K31" s="94"/>
    </row>
    <row r="32" spans="1:11" ht="15" customHeight="1">
      <c r="A32" s="41"/>
      <c r="B32" s="40" t="s">
        <v>24</v>
      </c>
      <c r="C32" s="22">
        <v>137423</v>
      </c>
      <c r="D32" s="22">
        <v>1244</v>
      </c>
      <c r="E32" s="22">
        <v>2102</v>
      </c>
      <c r="F32" s="33">
        <f>SUM(C32:E32)</f>
        <v>140769</v>
      </c>
    </row>
    <row r="33" spans="1:7" ht="15" customHeight="1">
      <c r="A33" s="41"/>
      <c r="B33" s="40" t="s">
        <v>25</v>
      </c>
      <c r="C33" s="22"/>
      <c r="D33" s="22"/>
      <c r="E33" s="22"/>
      <c r="F33" s="33">
        <f t="shared" si="1"/>
        <v>0</v>
      </c>
    </row>
    <row r="34" spans="1:7" ht="33.75" customHeight="1">
      <c r="A34" s="41"/>
      <c r="B34" s="42" t="s">
        <v>26</v>
      </c>
      <c r="C34" s="22"/>
      <c r="D34" s="22"/>
      <c r="E34" s="22"/>
      <c r="F34" s="33">
        <f t="shared" si="1"/>
        <v>0</v>
      </c>
    </row>
    <row r="35" spans="1:7" ht="27.75" customHeight="1">
      <c r="A35" s="117" t="s">
        <v>27</v>
      </c>
      <c r="B35" s="118"/>
      <c r="C35" s="39"/>
      <c r="D35" s="39"/>
      <c r="E35" s="39"/>
      <c r="F35" s="33">
        <f>SUM(C35:E35)</f>
        <v>0</v>
      </c>
    </row>
    <row r="36" spans="1:7">
      <c r="A36" s="117" t="s">
        <v>28</v>
      </c>
      <c r="B36" s="118"/>
      <c r="C36" s="39"/>
      <c r="D36" s="39"/>
      <c r="E36" s="39"/>
      <c r="F36" s="33">
        <f t="shared" si="1"/>
        <v>0</v>
      </c>
    </row>
    <row r="37" spans="1:7">
      <c r="A37" s="117" t="s">
        <v>29</v>
      </c>
      <c r="B37" s="118"/>
      <c r="C37" s="39"/>
      <c r="D37" s="39"/>
      <c r="E37" s="39"/>
      <c r="F37" s="33">
        <f t="shared" si="1"/>
        <v>0</v>
      </c>
    </row>
    <row r="38" spans="1:7">
      <c r="A38" s="117" t="s">
        <v>30</v>
      </c>
      <c r="B38" s="118"/>
      <c r="C38" s="43">
        <v>40816</v>
      </c>
      <c r="D38" s="43">
        <v>1925</v>
      </c>
      <c r="E38" s="43">
        <v>3253</v>
      </c>
      <c r="F38" s="33">
        <f>SUM(C38:E38)</f>
        <v>45994</v>
      </c>
    </row>
    <row r="39" spans="1:7">
      <c r="A39" s="119" t="s">
        <v>31</v>
      </c>
      <c r="B39" s="119"/>
      <c r="C39" s="4">
        <f>SUM(C12:C38)</f>
        <v>7485742</v>
      </c>
      <c r="D39" s="4">
        <f>SUM(D12:D38)</f>
        <v>247300</v>
      </c>
      <c r="E39" s="4">
        <f>SUM(E12:E38)</f>
        <v>411587</v>
      </c>
      <c r="F39" s="5">
        <f>SUM(F12:F38)</f>
        <v>8144629</v>
      </c>
      <c r="G39" s="14" t="s">
        <v>70</v>
      </c>
    </row>
    <row r="40" spans="1:7">
      <c r="A40" s="119" t="s">
        <v>32</v>
      </c>
      <c r="B40" s="119"/>
      <c r="C40" s="4">
        <f>C10-C39</f>
        <v>-591700</v>
      </c>
      <c r="D40" s="4">
        <f>D10-D39</f>
        <v>76792</v>
      </c>
      <c r="E40" s="4">
        <f>E10-E39</f>
        <v>139120</v>
      </c>
      <c r="F40" s="5">
        <f>F10-F39</f>
        <v>-375788</v>
      </c>
      <c r="G40" s="14" t="s">
        <v>70</v>
      </c>
    </row>
    <row r="41" spans="1:7">
      <c r="A41" s="119" t="s">
        <v>33</v>
      </c>
      <c r="B41" s="119"/>
      <c r="C41" s="4"/>
      <c r="D41" s="44"/>
      <c r="E41" s="44"/>
      <c r="F41" s="45"/>
    </row>
    <row r="42" spans="1:7">
      <c r="A42" s="117" t="s">
        <v>34</v>
      </c>
      <c r="B42" s="117"/>
      <c r="C42" s="46">
        <v>0</v>
      </c>
      <c r="D42" s="46"/>
      <c r="E42" s="47"/>
      <c r="F42" s="46">
        <v>0</v>
      </c>
    </row>
    <row r="43" spans="1:7">
      <c r="A43" s="117" t="s">
        <v>36</v>
      </c>
      <c r="B43" s="117"/>
      <c r="C43" s="39">
        <v>0</v>
      </c>
      <c r="D43" s="39"/>
      <c r="E43" s="47"/>
      <c r="F43" s="39">
        <v>0</v>
      </c>
    </row>
    <row r="44" spans="1:7" ht="12" customHeight="1">
      <c r="A44" s="117" t="s">
        <v>37</v>
      </c>
      <c r="B44" s="117"/>
      <c r="C44" s="39"/>
      <c r="D44" s="39"/>
      <c r="E44" s="47"/>
      <c r="F44" s="39">
        <v>0</v>
      </c>
    </row>
    <row r="45" spans="1:7" ht="14.25" customHeight="1">
      <c r="A45" s="38"/>
      <c r="B45" s="48" t="s">
        <v>38</v>
      </c>
      <c r="C45" s="39">
        <f>8219</f>
        <v>8219</v>
      </c>
      <c r="D45" s="39">
        <v>388</v>
      </c>
      <c r="E45" s="47">
        <v>655</v>
      </c>
      <c r="F45" s="39">
        <f>SUM(C45:E45)</f>
        <v>9262</v>
      </c>
    </row>
    <row r="46" spans="1:7" ht="14.25" customHeight="1">
      <c r="A46" s="38"/>
      <c r="B46" s="48" t="s">
        <v>39</v>
      </c>
      <c r="C46" s="39" t="s">
        <v>70</v>
      </c>
      <c r="D46" s="39" t="s">
        <v>70</v>
      </c>
      <c r="E46" s="47" t="s">
        <v>70</v>
      </c>
      <c r="F46" s="39">
        <f>SUM(C46:E46)</f>
        <v>0</v>
      </c>
    </row>
    <row r="47" spans="1:7" ht="14.25" customHeight="1">
      <c r="A47" s="38"/>
      <c r="B47" s="48" t="s">
        <v>35</v>
      </c>
      <c r="C47" s="39">
        <v>23438</v>
      </c>
      <c r="D47" s="39">
        <v>1106</v>
      </c>
      <c r="E47" s="47">
        <v>1868</v>
      </c>
      <c r="F47" s="39">
        <f>SUM(C47:E47)</f>
        <v>26412</v>
      </c>
    </row>
    <row r="48" spans="1:7">
      <c r="A48" s="117" t="s">
        <v>40</v>
      </c>
      <c r="B48" s="117"/>
      <c r="C48" s="39"/>
      <c r="D48" s="39"/>
      <c r="E48" s="47"/>
      <c r="F48" s="39">
        <v>0</v>
      </c>
    </row>
    <row r="49" spans="1:6">
      <c r="A49" s="119" t="s">
        <v>41</v>
      </c>
      <c r="B49" s="119"/>
      <c r="C49" s="9">
        <f>SUM(C42:C48)</f>
        <v>31657</v>
      </c>
      <c r="D49" s="9">
        <f>SUM(D42:D48)</f>
        <v>1494</v>
      </c>
      <c r="E49" s="8">
        <f>SUM(E42:E48)</f>
        <v>2523</v>
      </c>
      <c r="F49" s="9">
        <f>F45+F46+F47</f>
        <v>35674</v>
      </c>
    </row>
    <row r="50" spans="1:6">
      <c r="A50" s="120" t="s">
        <v>42</v>
      </c>
      <c r="B50" s="120"/>
      <c r="C50" s="49"/>
      <c r="D50" s="50"/>
      <c r="E50" s="50"/>
      <c r="F50" s="51"/>
    </row>
    <row r="51" spans="1:6">
      <c r="A51" s="121" t="s">
        <v>43</v>
      </c>
      <c r="B51" s="121"/>
      <c r="C51" s="46">
        <v>0</v>
      </c>
      <c r="D51" s="46"/>
      <c r="E51" s="46"/>
      <c r="F51" s="46">
        <v>0</v>
      </c>
    </row>
    <row r="52" spans="1:6">
      <c r="A52" s="122" t="s">
        <v>44</v>
      </c>
      <c r="B52" s="122"/>
      <c r="C52" s="43">
        <v>0</v>
      </c>
      <c r="D52" s="43"/>
      <c r="E52" s="43"/>
      <c r="F52" s="43">
        <v>0</v>
      </c>
    </row>
    <row r="53" spans="1:6">
      <c r="A53" s="119" t="s">
        <v>45</v>
      </c>
      <c r="B53" s="119"/>
      <c r="C53" s="5">
        <v>0</v>
      </c>
      <c r="D53" s="5"/>
      <c r="E53" s="5"/>
      <c r="F53" s="5">
        <v>0</v>
      </c>
    </row>
    <row r="54" spans="1:6" ht="13.5" customHeight="1">
      <c r="A54" s="119" t="s">
        <v>46</v>
      </c>
      <c r="B54" s="119"/>
      <c r="C54" s="5">
        <f>C40-C49</f>
        <v>-623357</v>
      </c>
      <c r="D54" s="5">
        <f>D40-D49</f>
        <v>75298</v>
      </c>
      <c r="E54" s="5">
        <f>E40-E49</f>
        <v>136597</v>
      </c>
      <c r="F54" s="5">
        <f>F40-F49</f>
        <v>-411462</v>
      </c>
    </row>
    <row r="55" spans="1:6" ht="1.5" customHeight="1">
      <c r="A55" s="115" t="s">
        <v>47</v>
      </c>
      <c r="B55" s="116"/>
      <c r="C55" s="46">
        <v>0</v>
      </c>
      <c r="D55" s="46"/>
      <c r="E55" s="46"/>
      <c r="F55" s="46"/>
    </row>
    <row r="56" spans="1:6" ht="12.75" customHeight="1">
      <c r="A56" s="123" t="s">
        <v>48</v>
      </c>
      <c r="B56" s="124"/>
      <c r="C56" s="39"/>
      <c r="D56" s="39"/>
      <c r="E56" s="39"/>
      <c r="F56" s="39">
        <v>0</v>
      </c>
    </row>
    <row r="57" spans="1:6">
      <c r="A57" s="119" t="s">
        <v>49</v>
      </c>
      <c r="B57" s="119"/>
      <c r="C57" s="5">
        <f>C54</f>
        <v>-623357</v>
      </c>
      <c r="D57" s="5">
        <f>D54</f>
        <v>75298</v>
      </c>
      <c r="E57" s="5">
        <f>E54</f>
        <v>136597</v>
      </c>
      <c r="F57" s="5">
        <f>F54</f>
        <v>-411462</v>
      </c>
    </row>
    <row r="58" spans="1:6">
      <c r="F58" s="14"/>
    </row>
    <row r="60" spans="1:6">
      <c r="F60" s="14"/>
    </row>
  </sheetData>
  <mergeCells count="38">
    <mergeCell ref="C2:F2"/>
    <mergeCell ref="C1:F1"/>
    <mergeCell ref="A23:B23"/>
    <mergeCell ref="A6:B6"/>
    <mergeCell ref="A7:B7"/>
    <mergeCell ref="A8:B8"/>
    <mergeCell ref="A10:B10"/>
    <mergeCell ref="A11:B11"/>
    <mergeCell ref="A12:B12"/>
    <mergeCell ref="A13:B13"/>
    <mergeCell ref="A22:B22"/>
    <mergeCell ref="C4:C5"/>
    <mergeCell ref="D4:D5"/>
    <mergeCell ref="E4:E5"/>
    <mergeCell ref="A57:B57"/>
    <mergeCell ref="A49:B49"/>
    <mergeCell ref="A50:B50"/>
    <mergeCell ref="A51:B51"/>
    <mergeCell ref="A52:B52"/>
    <mergeCell ref="A53:B53"/>
    <mergeCell ref="A54:B54"/>
    <mergeCell ref="A56:B56"/>
    <mergeCell ref="C3:F3"/>
    <mergeCell ref="F4:F5"/>
    <mergeCell ref="A55:B55"/>
    <mergeCell ref="A48:B48"/>
    <mergeCell ref="A30:B30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:B5"/>
  </mergeCells>
  <pageMargins left="0.21" right="0.19685039370078741" top="0.15748031496062992" bottom="0.17" header="0.23" footer="0.19685039370078741"/>
  <pageSetup paperSize="8" fitToHeight="2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0</xdr:col>
                <xdr:colOff>160020</xdr:colOff>
                <xdr:row>0</xdr:row>
                <xdr:rowOff>60960</xdr:rowOff>
              </from>
              <to>
                <xdr:col>1</xdr:col>
                <xdr:colOff>678180</xdr:colOff>
                <xdr:row>2</xdr:row>
                <xdr:rowOff>53340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sqref="A1:XFD1048576"/>
    </sheetView>
  </sheetViews>
  <sheetFormatPr defaultColWidth="9.109375" defaultRowHeight="14.4"/>
  <cols>
    <col min="1" max="1" width="3.88671875" style="13" customWidth="1"/>
    <col min="2" max="2" width="52.6640625" style="13" customWidth="1"/>
    <col min="3" max="3" width="15.33203125" style="13" customWidth="1"/>
    <col min="4" max="4" width="18.44140625" style="13" customWidth="1"/>
    <col min="5" max="5" width="14.88671875" style="13" customWidth="1"/>
    <col min="6" max="6" width="23.5546875" style="13" customWidth="1"/>
    <col min="7" max="7" width="17.6640625" style="13" customWidth="1"/>
    <col min="8" max="8" width="22" style="13" customWidth="1"/>
    <col min="9" max="9" width="9.109375" style="13"/>
    <col min="10" max="10" width="11.5546875" style="13" customWidth="1"/>
    <col min="11" max="16384" width="9.109375" style="13"/>
  </cols>
  <sheetData>
    <row r="1" spans="1:8" ht="18" customHeight="1">
      <c r="A1" s="30"/>
      <c r="B1" s="54"/>
      <c r="C1" s="110" t="s">
        <v>73</v>
      </c>
      <c r="D1" s="126"/>
      <c r="E1" s="126"/>
      <c r="F1" s="126"/>
      <c r="G1" s="126"/>
      <c r="H1" s="127"/>
    </row>
    <row r="2" spans="1:8" ht="25.5" customHeight="1">
      <c r="A2" s="102"/>
      <c r="B2" s="106"/>
      <c r="C2" s="110" t="s">
        <v>50</v>
      </c>
      <c r="D2" s="126"/>
      <c r="E2" s="126"/>
      <c r="F2" s="126"/>
      <c r="G2" s="126"/>
      <c r="H2" s="127"/>
    </row>
    <row r="3" spans="1:8" ht="20.399999999999999" customHeight="1">
      <c r="A3" s="104"/>
      <c r="B3" s="105"/>
      <c r="C3" s="110" t="s">
        <v>71</v>
      </c>
      <c r="D3" s="111"/>
      <c r="E3" s="111"/>
      <c r="F3" s="111"/>
      <c r="G3" s="111"/>
      <c r="H3" s="112"/>
    </row>
    <row r="4" spans="1:8" ht="12.75" customHeight="1">
      <c r="A4" s="125"/>
      <c r="B4" s="125"/>
      <c r="C4" s="139" t="s">
        <v>53</v>
      </c>
      <c r="D4" s="139" t="s">
        <v>54</v>
      </c>
      <c r="E4" s="139" t="s">
        <v>55</v>
      </c>
      <c r="F4" s="139" t="s">
        <v>56</v>
      </c>
      <c r="G4" s="139" t="s">
        <v>57</v>
      </c>
      <c r="H4" s="139" t="s">
        <v>0</v>
      </c>
    </row>
    <row r="5" spans="1:8" ht="24" customHeight="1">
      <c r="A5" s="125"/>
      <c r="B5" s="125"/>
      <c r="C5" s="140"/>
      <c r="D5" s="140"/>
      <c r="E5" s="140"/>
      <c r="F5" s="140"/>
      <c r="G5" s="140"/>
      <c r="H5" s="140"/>
    </row>
    <row r="6" spans="1:8" ht="13.5" customHeight="1">
      <c r="A6" s="128" t="s">
        <v>1</v>
      </c>
      <c r="B6" s="128"/>
      <c r="C6" s="17"/>
      <c r="D6" s="17"/>
      <c r="E6" s="17"/>
      <c r="F6" s="17"/>
      <c r="G6" s="36"/>
      <c r="H6" s="17"/>
    </row>
    <row r="7" spans="1:8" ht="19.5" customHeight="1">
      <c r="A7" s="143" t="s">
        <v>2</v>
      </c>
      <c r="B7" s="144"/>
      <c r="C7" s="32">
        <v>13696428</v>
      </c>
      <c r="D7" s="32">
        <v>2388742</v>
      </c>
      <c r="E7" s="32">
        <v>828465</v>
      </c>
      <c r="F7" s="32">
        <v>282624</v>
      </c>
      <c r="G7" s="55">
        <v>908894</v>
      </c>
      <c r="H7" s="56">
        <f>SUM(C7:G7)</f>
        <v>18105153</v>
      </c>
    </row>
    <row r="8" spans="1:8" ht="13.5" customHeight="1">
      <c r="A8" s="142" t="s">
        <v>3</v>
      </c>
      <c r="B8" s="142"/>
      <c r="C8" s="32"/>
      <c r="D8" s="32"/>
      <c r="E8" s="32"/>
      <c r="F8" s="32"/>
      <c r="G8" s="57"/>
      <c r="H8" s="52">
        <f>SUM(C8:G8)</f>
        <v>0</v>
      </c>
    </row>
    <row r="9" spans="1:8" ht="12" customHeight="1">
      <c r="A9" s="19"/>
      <c r="B9" s="29" t="s">
        <v>4</v>
      </c>
      <c r="C9" s="32">
        <f>10725+1669+13727+580881+887672+39276+10267+63541+118980+161375+10848</f>
        <v>1898961</v>
      </c>
      <c r="D9" s="32">
        <v>161163</v>
      </c>
      <c r="E9" s="32"/>
      <c r="F9" s="32"/>
      <c r="G9" s="32"/>
      <c r="H9" s="53">
        <f>SUM(C9:G9)</f>
        <v>2060124</v>
      </c>
    </row>
    <row r="10" spans="1:8" ht="15.75" customHeight="1">
      <c r="A10" s="141" t="s">
        <v>5</v>
      </c>
      <c r="B10" s="141"/>
      <c r="C10" s="3">
        <f t="shared" ref="C10:H10" si="0">SUM(C7:C9)</f>
        <v>15595389</v>
      </c>
      <c r="D10" s="3">
        <f t="shared" si="0"/>
        <v>2549905</v>
      </c>
      <c r="E10" s="3">
        <f t="shared" si="0"/>
        <v>828465</v>
      </c>
      <c r="F10" s="3">
        <f t="shared" si="0"/>
        <v>282624</v>
      </c>
      <c r="G10" s="11">
        <f t="shared" si="0"/>
        <v>908894</v>
      </c>
      <c r="H10" s="3">
        <f t="shared" si="0"/>
        <v>20165277</v>
      </c>
    </row>
    <row r="11" spans="1:8" ht="14.25" customHeight="1">
      <c r="A11" s="141" t="s">
        <v>6</v>
      </c>
      <c r="B11" s="141"/>
      <c r="C11" s="18"/>
      <c r="D11" s="18"/>
      <c r="E11" s="18"/>
      <c r="F11" s="18"/>
      <c r="G11" s="58"/>
      <c r="H11" s="31"/>
    </row>
    <row r="12" spans="1:8" ht="13.5" customHeight="1">
      <c r="A12" s="142" t="s">
        <v>7</v>
      </c>
      <c r="B12" s="142"/>
      <c r="C12" s="37">
        <v>850652</v>
      </c>
      <c r="D12" s="46">
        <v>69104</v>
      </c>
      <c r="E12" s="59">
        <v>6765</v>
      </c>
      <c r="F12" s="37">
        <v>9628</v>
      </c>
      <c r="G12" s="60">
        <v>6662</v>
      </c>
      <c r="H12" s="61">
        <f>SUM(C12:G12)</f>
        <v>942811</v>
      </c>
    </row>
    <row r="13" spans="1:8" ht="13.5" customHeight="1">
      <c r="A13" s="142" t="s">
        <v>8</v>
      </c>
      <c r="B13" s="142"/>
      <c r="C13" s="32"/>
      <c r="D13" s="39"/>
      <c r="E13" s="62"/>
      <c r="F13" s="32"/>
      <c r="G13" s="63"/>
      <c r="H13" s="33">
        <v>0</v>
      </c>
    </row>
    <row r="14" spans="1:8" ht="12.75" customHeight="1">
      <c r="A14" s="20"/>
      <c r="B14" s="64" t="s">
        <v>9</v>
      </c>
      <c r="C14" s="22"/>
      <c r="D14" s="22"/>
      <c r="E14" s="65"/>
      <c r="F14" s="22"/>
      <c r="G14" s="22"/>
      <c r="H14" s="33">
        <f t="shared" ref="H14:H22" si="1">SUM(C14:G14)</f>
        <v>0</v>
      </c>
    </row>
    <row r="15" spans="1:8" ht="14.25" customHeight="1">
      <c r="A15" s="20"/>
      <c r="B15" s="64" t="s">
        <v>51</v>
      </c>
      <c r="C15" s="22">
        <v>512497</v>
      </c>
      <c r="D15" s="22">
        <v>137880</v>
      </c>
      <c r="E15" s="65">
        <v>28329</v>
      </c>
      <c r="F15" s="22">
        <v>5125</v>
      </c>
      <c r="G15" s="22">
        <v>13748</v>
      </c>
      <c r="H15" s="33">
        <f t="shared" si="1"/>
        <v>697579</v>
      </c>
    </row>
    <row r="16" spans="1:8" ht="12.75" customHeight="1">
      <c r="A16" s="20"/>
      <c r="B16" s="64" t="s">
        <v>10</v>
      </c>
      <c r="C16" s="22">
        <v>145415</v>
      </c>
      <c r="D16" s="22">
        <v>43605</v>
      </c>
      <c r="E16" s="65">
        <v>11925</v>
      </c>
      <c r="F16" s="22">
        <v>2664</v>
      </c>
      <c r="G16" s="66">
        <v>8044</v>
      </c>
      <c r="H16" s="33">
        <f t="shared" si="1"/>
        <v>211653</v>
      </c>
    </row>
    <row r="17" spans="1:10" ht="15" customHeight="1">
      <c r="A17" s="20"/>
      <c r="B17" s="64" t="s">
        <v>11</v>
      </c>
      <c r="C17" s="22"/>
      <c r="D17" s="22"/>
      <c r="E17" s="65"/>
      <c r="F17" s="22"/>
      <c r="G17" s="22"/>
      <c r="H17" s="33">
        <f t="shared" si="1"/>
        <v>0</v>
      </c>
    </row>
    <row r="18" spans="1:10" ht="12" customHeight="1">
      <c r="A18" s="20"/>
      <c r="B18" s="64" t="s">
        <v>12</v>
      </c>
      <c r="C18" s="22"/>
      <c r="D18" s="22"/>
      <c r="E18" s="65"/>
      <c r="F18" s="22"/>
      <c r="G18" s="22"/>
      <c r="H18" s="33">
        <f t="shared" si="1"/>
        <v>0</v>
      </c>
    </row>
    <row r="19" spans="1:10" ht="12.75" customHeight="1">
      <c r="A19" s="20"/>
      <c r="B19" s="64" t="s">
        <v>13</v>
      </c>
      <c r="C19" s="22"/>
      <c r="D19" s="22"/>
      <c r="E19" s="65"/>
      <c r="F19" s="22"/>
      <c r="G19" s="22"/>
      <c r="H19" s="33">
        <f t="shared" si="1"/>
        <v>0</v>
      </c>
    </row>
    <row r="20" spans="1:10" ht="13.5" customHeight="1">
      <c r="A20" s="20"/>
      <c r="B20" s="64" t="s">
        <v>67</v>
      </c>
      <c r="C20" s="22">
        <v>156911</v>
      </c>
      <c r="D20" s="22"/>
      <c r="E20" s="65"/>
      <c r="F20" s="22">
        <v>5672</v>
      </c>
      <c r="G20" s="22"/>
      <c r="H20" s="33">
        <f t="shared" si="1"/>
        <v>162583</v>
      </c>
    </row>
    <row r="21" spans="1:10" ht="12" customHeight="1">
      <c r="A21" s="20"/>
      <c r="B21" s="64" t="s">
        <v>14</v>
      </c>
      <c r="C21" s="32">
        <v>1874188</v>
      </c>
      <c r="D21" s="32">
        <v>2084568</v>
      </c>
      <c r="E21" s="62">
        <v>193148</v>
      </c>
      <c r="F21" s="32">
        <v>5139</v>
      </c>
      <c r="G21" s="63">
        <v>41284</v>
      </c>
      <c r="H21" s="33">
        <f t="shared" si="1"/>
        <v>4198327</v>
      </c>
    </row>
    <row r="22" spans="1:10" ht="15" customHeight="1">
      <c r="A22" s="138" t="s">
        <v>15</v>
      </c>
      <c r="B22" s="138"/>
      <c r="C22" s="32">
        <f>652944</f>
        <v>652944</v>
      </c>
      <c r="D22" s="32">
        <f>206138+32590</f>
        <v>238728</v>
      </c>
      <c r="E22" s="62">
        <f>63000+15839</f>
        <v>78839</v>
      </c>
      <c r="F22" s="32">
        <v>7928</v>
      </c>
      <c r="G22" s="66">
        <v>4800</v>
      </c>
      <c r="H22" s="33">
        <f t="shared" si="1"/>
        <v>983239</v>
      </c>
    </row>
    <row r="23" spans="1:10" ht="12.75" customHeight="1">
      <c r="A23" s="138" t="s">
        <v>16</v>
      </c>
      <c r="B23" s="138"/>
      <c r="C23" s="32"/>
      <c r="D23" s="32"/>
      <c r="E23" s="62"/>
      <c r="F23" s="32"/>
      <c r="G23" s="32"/>
      <c r="H23" s="33"/>
    </row>
    <row r="24" spans="1:10" ht="15" customHeight="1">
      <c r="A24" s="19"/>
      <c r="B24" s="67" t="s">
        <v>17</v>
      </c>
      <c r="C24" s="32">
        <f>5876739+109475</f>
        <v>5986214</v>
      </c>
      <c r="D24" s="32">
        <v>500139</v>
      </c>
      <c r="E24" s="62">
        <v>332381</v>
      </c>
      <c r="F24" s="32">
        <v>242996</v>
      </c>
      <c r="G24" s="32">
        <v>574822</v>
      </c>
      <c r="H24" s="33">
        <f>SUM(C24:G24)</f>
        <v>7636552</v>
      </c>
    </row>
    <row r="25" spans="1:10" ht="15" customHeight="1">
      <c r="A25" s="19"/>
      <c r="B25" s="67" t="s">
        <v>18</v>
      </c>
      <c r="C25" s="32">
        <v>1520794</v>
      </c>
      <c r="D25" s="32">
        <v>118496</v>
      </c>
      <c r="E25" s="62">
        <v>77456</v>
      </c>
      <c r="F25" s="32">
        <v>57678</v>
      </c>
      <c r="G25" s="32">
        <v>131541</v>
      </c>
      <c r="H25" s="33">
        <f>SUM(C25:G25)</f>
        <v>1905965</v>
      </c>
    </row>
    <row r="26" spans="1:10" ht="15" customHeight="1">
      <c r="A26" s="19"/>
      <c r="B26" s="67" t="s">
        <v>19</v>
      </c>
      <c r="C26" s="93">
        <v>632257</v>
      </c>
      <c r="D26" s="32">
        <v>49355</v>
      </c>
      <c r="E26" s="62">
        <v>37937</v>
      </c>
      <c r="F26" s="32">
        <v>27056</v>
      </c>
      <c r="G26" s="32">
        <v>63701</v>
      </c>
      <c r="H26" s="33">
        <f>SUM(C26:G26)</f>
        <v>810306</v>
      </c>
    </row>
    <row r="27" spans="1:10" ht="15" customHeight="1">
      <c r="A27" s="19"/>
      <c r="B27" s="67" t="s">
        <v>20</v>
      </c>
      <c r="C27" s="32"/>
      <c r="D27" s="32"/>
      <c r="E27" s="32"/>
      <c r="F27" s="32"/>
      <c r="G27" s="32"/>
      <c r="H27" s="33">
        <f>SUM(C27:G27)</f>
        <v>0</v>
      </c>
    </row>
    <row r="28" spans="1:10" ht="15" customHeight="1">
      <c r="A28" s="19"/>
      <c r="B28" s="67" t="s">
        <v>21</v>
      </c>
      <c r="C28" s="32">
        <f>370703-2884+89</f>
        <v>367908</v>
      </c>
      <c r="D28" s="32">
        <v>24245</v>
      </c>
      <c r="E28" s="62">
        <v>26805</v>
      </c>
      <c r="F28" s="32">
        <v>13906</v>
      </c>
      <c r="G28" s="63">
        <v>13805</v>
      </c>
      <c r="H28" s="33">
        <f>SUM(C28:G28)</f>
        <v>446669</v>
      </c>
      <c r="I28" s="14"/>
      <c r="J28" s="14"/>
    </row>
    <row r="29" spans="1:10" ht="15" customHeight="1">
      <c r="A29" s="19"/>
      <c r="B29" s="40"/>
      <c r="C29" s="32"/>
      <c r="D29" s="32"/>
      <c r="E29" s="62"/>
      <c r="F29" s="32"/>
      <c r="G29" s="63"/>
      <c r="H29" s="33"/>
    </row>
    <row r="30" spans="1:10" ht="13.5" customHeight="1">
      <c r="A30" s="138" t="s">
        <v>22</v>
      </c>
      <c r="B30" s="138"/>
      <c r="C30" s="32" t="s">
        <v>70</v>
      </c>
      <c r="D30" s="32"/>
      <c r="E30" s="62"/>
      <c r="F30" s="32"/>
      <c r="G30" s="63"/>
      <c r="H30" s="33">
        <f t="shared" ref="H30:H39" si="2">SUM(C30:G30)</f>
        <v>0</v>
      </c>
    </row>
    <row r="31" spans="1:10" ht="12" customHeight="1">
      <c r="A31" s="25"/>
      <c r="B31" s="67" t="s">
        <v>23</v>
      </c>
      <c r="C31" s="26">
        <v>15715</v>
      </c>
      <c r="D31" s="26">
        <f>224982-69+82</f>
        <v>224995</v>
      </c>
      <c r="E31" s="68">
        <v>43235</v>
      </c>
      <c r="F31" s="26"/>
      <c r="G31" s="69">
        <v>32440</v>
      </c>
      <c r="H31" s="33">
        <f t="shared" si="2"/>
        <v>316385</v>
      </c>
    </row>
    <row r="32" spans="1:10" ht="12" customHeight="1">
      <c r="A32" s="25"/>
      <c r="B32" s="67" t="s">
        <v>24</v>
      </c>
      <c r="C32" s="26">
        <v>172879</v>
      </c>
      <c r="D32" s="26">
        <v>100723</v>
      </c>
      <c r="E32" s="68">
        <v>9429</v>
      </c>
      <c r="F32" s="26">
        <v>35199</v>
      </c>
      <c r="G32" s="69">
        <v>3702</v>
      </c>
      <c r="H32" s="33">
        <f t="shared" si="2"/>
        <v>321932</v>
      </c>
    </row>
    <row r="33" spans="1:8" ht="14.25" customHeight="1">
      <c r="A33" s="25"/>
      <c r="B33" s="67" t="s">
        <v>25</v>
      </c>
      <c r="C33" s="26"/>
      <c r="D33" s="26"/>
      <c r="E33" s="68"/>
      <c r="F33" s="26"/>
      <c r="G33" s="26"/>
      <c r="H33" s="33">
        <f t="shared" si="2"/>
        <v>0</v>
      </c>
    </row>
    <row r="34" spans="1:8" ht="27" customHeight="1">
      <c r="A34" s="25"/>
      <c r="B34" s="70" t="s">
        <v>26</v>
      </c>
      <c r="C34" s="26"/>
      <c r="D34" s="26"/>
      <c r="E34" s="68"/>
      <c r="F34" s="26"/>
      <c r="G34" s="26"/>
      <c r="H34" s="33">
        <f t="shared" si="2"/>
        <v>0</v>
      </c>
    </row>
    <row r="35" spans="1:8" ht="24.75" customHeight="1">
      <c r="A35" s="138" t="s">
        <v>52</v>
      </c>
      <c r="B35" s="138"/>
      <c r="C35" s="32"/>
      <c r="D35" s="32"/>
      <c r="E35" s="62"/>
      <c r="F35" s="32"/>
      <c r="G35" s="32"/>
      <c r="H35" s="33">
        <f t="shared" si="2"/>
        <v>0</v>
      </c>
    </row>
    <row r="36" spans="1:8" ht="13.5" customHeight="1">
      <c r="A36" s="138" t="s">
        <v>28</v>
      </c>
      <c r="B36" s="138"/>
      <c r="C36" s="32"/>
      <c r="D36" s="32"/>
      <c r="E36" s="62"/>
      <c r="F36" s="32"/>
      <c r="G36" s="32"/>
      <c r="H36" s="33">
        <f t="shared" si="2"/>
        <v>0</v>
      </c>
    </row>
    <row r="37" spans="1:8" ht="11.25" customHeight="1">
      <c r="A37" s="138" t="s">
        <v>29</v>
      </c>
      <c r="B37" s="138"/>
      <c r="C37" s="32"/>
      <c r="D37" s="32" t="s">
        <v>70</v>
      </c>
      <c r="E37" s="62"/>
      <c r="F37" s="32"/>
      <c r="G37" s="32"/>
      <c r="H37" s="33">
        <f t="shared" si="2"/>
        <v>0</v>
      </c>
    </row>
    <row r="38" spans="1:8" ht="12.75" customHeight="1">
      <c r="A38" s="138" t="s">
        <v>30</v>
      </c>
      <c r="B38" s="138"/>
      <c r="C38" s="32">
        <f>166653-521+1017-77600-496+138+1</f>
        <v>89192</v>
      </c>
      <c r="D38" s="32">
        <v>23003</v>
      </c>
      <c r="E38" s="62">
        <v>4581</v>
      </c>
      <c r="F38" s="32">
        <v>1676</v>
      </c>
      <c r="G38" s="71">
        <v>5063</v>
      </c>
      <c r="H38" s="33">
        <f t="shared" si="2"/>
        <v>123515</v>
      </c>
    </row>
    <row r="39" spans="1:8" ht="15" customHeight="1">
      <c r="A39" s="141" t="s">
        <v>31</v>
      </c>
      <c r="B39" s="141"/>
      <c r="C39" s="3">
        <f>SUM(C12:C38)</f>
        <v>12977566</v>
      </c>
      <c r="D39" s="3">
        <f>SUM(D12:D38)</f>
        <v>3614841</v>
      </c>
      <c r="E39" s="3">
        <f t="shared" ref="E39:G39" si="3">SUM(E12:E38)</f>
        <v>850830</v>
      </c>
      <c r="F39" s="3">
        <f t="shared" si="3"/>
        <v>414667</v>
      </c>
      <c r="G39" s="3">
        <f t="shared" si="3"/>
        <v>899612</v>
      </c>
      <c r="H39" s="10">
        <f t="shared" si="2"/>
        <v>18757516</v>
      </c>
    </row>
    <row r="40" spans="1:8" ht="15" customHeight="1">
      <c r="A40" s="141" t="s">
        <v>32</v>
      </c>
      <c r="B40" s="141"/>
      <c r="C40" s="52">
        <f t="shared" ref="C40:H40" si="4">C10-C39</f>
        <v>2617823</v>
      </c>
      <c r="D40" s="52">
        <f t="shared" si="4"/>
        <v>-1064936</v>
      </c>
      <c r="E40" s="72">
        <f t="shared" si="4"/>
        <v>-22365</v>
      </c>
      <c r="F40" s="52">
        <f t="shared" si="4"/>
        <v>-132043</v>
      </c>
      <c r="G40" s="3">
        <f t="shared" si="4"/>
        <v>9282</v>
      </c>
      <c r="H40" s="10">
        <f t="shared" si="4"/>
        <v>1407761</v>
      </c>
    </row>
    <row r="41" spans="1:8" ht="12.75" customHeight="1">
      <c r="A41" s="141" t="s">
        <v>33</v>
      </c>
      <c r="B41" s="141"/>
      <c r="C41" s="3"/>
      <c r="D41" s="3"/>
      <c r="E41" s="1"/>
      <c r="F41" s="3"/>
      <c r="G41" s="72"/>
      <c r="H41" s="2">
        <f>SUM(C41:G41)</f>
        <v>0</v>
      </c>
    </row>
    <row r="42" spans="1:8" ht="13.5" customHeight="1">
      <c r="A42" s="138" t="s">
        <v>34</v>
      </c>
      <c r="B42" s="138"/>
      <c r="C42" s="37"/>
      <c r="D42" s="37"/>
      <c r="E42" s="73"/>
      <c r="F42" s="37"/>
      <c r="G42" s="37"/>
      <c r="H42" s="52">
        <v>0</v>
      </c>
    </row>
    <row r="43" spans="1:8" ht="12.75" customHeight="1">
      <c r="A43" s="138" t="s">
        <v>36</v>
      </c>
      <c r="B43" s="138"/>
      <c r="C43" s="32">
        <v>49</v>
      </c>
      <c r="D43" s="32"/>
      <c r="E43" s="73"/>
      <c r="F43" s="32"/>
      <c r="G43" s="32"/>
      <c r="H43" s="56">
        <f>SUM(C43:G43)</f>
        <v>49</v>
      </c>
    </row>
    <row r="44" spans="1:8" ht="12.75" customHeight="1">
      <c r="A44" s="138" t="s">
        <v>37</v>
      </c>
      <c r="B44" s="138"/>
      <c r="C44" s="32"/>
      <c r="D44" s="32"/>
      <c r="E44" s="73"/>
      <c r="F44" s="32"/>
      <c r="G44" s="32"/>
      <c r="H44" s="56">
        <v>0</v>
      </c>
    </row>
    <row r="45" spans="1:8" ht="13.5" customHeight="1">
      <c r="A45" s="19"/>
      <c r="B45" s="27" t="s">
        <v>38</v>
      </c>
      <c r="C45" s="56">
        <v>16328</v>
      </c>
      <c r="D45" s="56">
        <v>2621</v>
      </c>
      <c r="E45" s="74">
        <v>923</v>
      </c>
      <c r="F45" s="56">
        <v>338</v>
      </c>
      <c r="G45" s="75">
        <v>1019</v>
      </c>
      <c r="H45" s="56">
        <f>SUM(C45:G45)</f>
        <v>21229</v>
      </c>
    </row>
    <row r="46" spans="1:8" ht="12.75" customHeight="1">
      <c r="A46" s="19"/>
      <c r="B46" s="27" t="s">
        <v>39</v>
      </c>
      <c r="C46" s="56" t="s">
        <v>70</v>
      </c>
      <c r="D46" s="56" t="s">
        <v>70</v>
      </c>
      <c r="E46" s="95" t="s">
        <v>70</v>
      </c>
      <c r="F46" s="56" t="s">
        <v>70</v>
      </c>
      <c r="G46" s="75" t="s">
        <v>70</v>
      </c>
      <c r="H46" s="56">
        <f>SUM(C46:G46)</f>
        <v>0</v>
      </c>
    </row>
    <row r="47" spans="1:8" ht="12.75" customHeight="1">
      <c r="A47" s="19"/>
      <c r="B47" s="28" t="s">
        <v>35</v>
      </c>
      <c r="C47" s="32">
        <f>46562+15+47</f>
        <v>46624</v>
      </c>
      <c r="D47" s="32">
        <v>7473</v>
      </c>
      <c r="E47" s="73">
        <v>2631</v>
      </c>
      <c r="F47" s="32">
        <v>963</v>
      </c>
      <c r="G47" s="32">
        <v>2907</v>
      </c>
      <c r="H47" s="56">
        <f>SUM(C47:G47)</f>
        <v>60598</v>
      </c>
    </row>
    <row r="48" spans="1:8">
      <c r="A48" s="138" t="s">
        <v>40</v>
      </c>
      <c r="B48" s="138"/>
      <c r="C48" s="32"/>
      <c r="D48" s="32"/>
      <c r="E48" s="73"/>
      <c r="F48" s="32"/>
      <c r="G48" s="16"/>
      <c r="H48" s="56">
        <v>0</v>
      </c>
    </row>
    <row r="49" spans="1:8">
      <c r="A49" s="141" t="s">
        <v>41</v>
      </c>
      <c r="B49" s="141"/>
      <c r="C49" s="6">
        <f>SUM(C45:C48)-C43</f>
        <v>62903</v>
      </c>
      <c r="D49" s="6">
        <f t="shared" ref="D49:G49" si="5">SUM(D45:D48)</f>
        <v>10094</v>
      </c>
      <c r="E49" s="7">
        <f t="shared" si="5"/>
        <v>3554</v>
      </c>
      <c r="F49" s="6">
        <f t="shared" si="5"/>
        <v>1301</v>
      </c>
      <c r="G49" s="12">
        <f t="shared" si="5"/>
        <v>3926</v>
      </c>
      <c r="H49" s="6">
        <f>H45+H46-H43+H47</f>
        <v>81778</v>
      </c>
    </row>
    <row r="50" spans="1:8">
      <c r="A50" s="141" t="s">
        <v>42</v>
      </c>
      <c r="B50" s="141"/>
      <c r="C50" s="3"/>
      <c r="D50" s="3"/>
      <c r="E50" s="1"/>
      <c r="F50" s="3"/>
      <c r="G50" s="72"/>
      <c r="H50" s="3"/>
    </row>
    <row r="51" spans="1:8" ht="12" customHeight="1">
      <c r="A51" s="138" t="s">
        <v>43</v>
      </c>
      <c r="B51" s="138"/>
      <c r="C51" s="37"/>
      <c r="D51" s="73"/>
      <c r="E51" s="37"/>
      <c r="F51" s="73"/>
      <c r="G51" s="37"/>
      <c r="H51" s="33">
        <v>0</v>
      </c>
    </row>
    <row r="52" spans="1:8" ht="13.5" customHeight="1">
      <c r="A52" s="138" t="s">
        <v>44</v>
      </c>
      <c r="B52" s="138"/>
      <c r="C52" s="32"/>
      <c r="D52" s="73"/>
      <c r="E52" s="32"/>
      <c r="F52" s="73"/>
      <c r="G52" s="32"/>
      <c r="H52" s="33">
        <v>0</v>
      </c>
    </row>
    <row r="53" spans="1:8">
      <c r="A53" s="141" t="s">
        <v>45</v>
      </c>
      <c r="B53" s="141"/>
      <c r="C53" s="3"/>
      <c r="D53" s="1"/>
      <c r="E53" s="3"/>
      <c r="F53" s="1"/>
      <c r="G53" s="3"/>
      <c r="H53" s="2">
        <v>0</v>
      </c>
    </row>
    <row r="54" spans="1:8">
      <c r="A54" s="141" t="s">
        <v>46</v>
      </c>
      <c r="B54" s="141"/>
      <c r="C54" s="96">
        <f t="shared" ref="C54:H54" si="6">C40-C49</f>
        <v>2554920</v>
      </c>
      <c r="D54" s="98">
        <f t="shared" si="6"/>
        <v>-1075030</v>
      </c>
      <c r="E54" s="98">
        <f t="shared" si="6"/>
        <v>-25919</v>
      </c>
      <c r="F54" s="98">
        <f t="shared" si="6"/>
        <v>-133344</v>
      </c>
      <c r="G54" s="109">
        <f t="shared" si="6"/>
        <v>5356</v>
      </c>
      <c r="H54" s="97">
        <f t="shared" si="6"/>
        <v>1325983</v>
      </c>
    </row>
    <row r="55" spans="1:8" ht="15" customHeight="1">
      <c r="A55" s="143" t="s">
        <v>47</v>
      </c>
      <c r="B55" s="144"/>
      <c r="C55" s="37"/>
      <c r="D55" s="76"/>
      <c r="E55" s="37"/>
      <c r="F55" s="76"/>
      <c r="G55" s="37"/>
      <c r="H55" s="61"/>
    </row>
    <row r="56" spans="1:8" ht="14.25" customHeight="1">
      <c r="A56" s="19"/>
      <c r="B56" s="29" t="s">
        <v>48</v>
      </c>
      <c r="C56" s="32"/>
      <c r="D56" s="73"/>
      <c r="E56" s="32"/>
      <c r="F56" s="73"/>
      <c r="G56" s="32"/>
      <c r="H56" s="33">
        <f>SUM(C56:G56)</f>
        <v>0</v>
      </c>
    </row>
    <row r="57" spans="1:8">
      <c r="A57" s="141" t="s">
        <v>49</v>
      </c>
      <c r="B57" s="141"/>
      <c r="C57" s="3">
        <f t="shared" ref="C57:H57" si="7">C54-C56</f>
        <v>2554920</v>
      </c>
      <c r="D57" s="3">
        <f t="shared" si="7"/>
        <v>-1075030</v>
      </c>
      <c r="E57" s="3">
        <f t="shared" si="7"/>
        <v>-25919</v>
      </c>
      <c r="F57" s="3">
        <f t="shared" si="7"/>
        <v>-133344</v>
      </c>
      <c r="G57" s="3">
        <f t="shared" si="7"/>
        <v>5356</v>
      </c>
      <c r="H57" s="3">
        <f t="shared" si="7"/>
        <v>1325983</v>
      </c>
    </row>
    <row r="58" spans="1:8">
      <c r="A58" s="77"/>
      <c r="B58" s="77"/>
      <c r="H58" s="14"/>
    </row>
    <row r="59" spans="1:8">
      <c r="A59" s="77"/>
      <c r="B59" s="77"/>
      <c r="D59" s="23"/>
    </row>
    <row r="60" spans="1:8">
      <c r="E60" s="14"/>
      <c r="H60" s="14"/>
    </row>
    <row r="61" spans="1:8">
      <c r="D61" s="14"/>
      <c r="E61" s="23"/>
      <c r="F61" s="23"/>
    </row>
    <row r="62" spans="1:8">
      <c r="D62" s="14"/>
      <c r="E62" s="23"/>
      <c r="F62" s="23"/>
    </row>
    <row r="63" spans="1:8">
      <c r="D63" s="14"/>
      <c r="E63" s="23"/>
      <c r="F63" s="23"/>
    </row>
    <row r="64" spans="1:8">
      <c r="D64" s="14"/>
      <c r="E64" s="23"/>
      <c r="F64" s="23"/>
    </row>
    <row r="65" spans="4:6">
      <c r="D65" s="14"/>
      <c r="E65" s="23"/>
      <c r="F65" s="23"/>
    </row>
  </sheetData>
  <mergeCells count="39">
    <mergeCell ref="C1:H1"/>
    <mergeCell ref="C2:H2"/>
    <mergeCell ref="A4:B5"/>
    <mergeCell ref="A6:B6"/>
    <mergeCell ref="A7:B7"/>
    <mergeCell ref="H4:H5"/>
    <mergeCell ref="D4:D5"/>
    <mergeCell ref="E4:E5"/>
    <mergeCell ref="F4:F5"/>
    <mergeCell ref="G4:G5"/>
    <mergeCell ref="C3:H3"/>
    <mergeCell ref="A37:B37"/>
    <mergeCell ref="A38:B38"/>
    <mergeCell ref="A49:B49"/>
    <mergeCell ref="A50:B50"/>
    <mergeCell ref="A51:B51"/>
    <mergeCell ref="A40:B40"/>
    <mergeCell ref="A41:B41"/>
    <mergeCell ref="A42:B42"/>
    <mergeCell ref="A43:B43"/>
    <mergeCell ref="A44:B44"/>
    <mergeCell ref="A48:B48"/>
    <mergeCell ref="A39:B39"/>
    <mergeCell ref="A55:B55"/>
    <mergeCell ref="A57:B57"/>
    <mergeCell ref="A52:B52"/>
    <mergeCell ref="A53:B53"/>
    <mergeCell ref="A54:B54"/>
    <mergeCell ref="A23:B23"/>
    <mergeCell ref="A30:B30"/>
    <mergeCell ref="A35:B35"/>
    <mergeCell ref="A36:B36"/>
    <mergeCell ref="C4:C5"/>
    <mergeCell ref="A10:B10"/>
    <mergeCell ref="A11:B11"/>
    <mergeCell ref="A12:B12"/>
    <mergeCell ref="A13:B13"/>
    <mergeCell ref="A22:B22"/>
    <mergeCell ref="A8:B8"/>
  </mergeCells>
  <pageMargins left="0.15748031496062992" right="0.19685039370078741" top="0.15748031496062992" bottom="0.17" header="0.56999999999999995" footer="0.17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182880</xdr:colOff>
                <xdr:row>0</xdr:row>
                <xdr:rowOff>60960</xdr:rowOff>
              </from>
              <to>
                <xdr:col>1</xdr:col>
                <xdr:colOff>762000</xdr:colOff>
                <xdr:row>2</xdr:row>
                <xdr:rowOff>99060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workbookViewId="0">
      <selection sqref="A1:XFD1048576"/>
    </sheetView>
  </sheetViews>
  <sheetFormatPr defaultColWidth="9.109375" defaultRowHeight="14.4"/>
  <cols>
    <col min="1" max="1" width="3.44140625" style="13" customWidth="1"/>
    <col min="2" max="2" width="67.33203125" style="13" customWidth="1"/>
    <col min="3" max="3" width="14.21875" style="13" customWidth="1"/>
    <col min="4" max="4" width="13.6640625" style="13" customWidth="1"/>
    <col min="5" max="5" width="12" style="13" customWidth="1"/>
    <col min="6" max="6" width="11.6640625" style="13" customWidth="1"/>
    <col min="7" max="7" width="12.6640625" style="13" customWidth="1"/>
    <col min="8" max="8" width="17.33203125" style="13" customWidth="1"/>
    <col min="9" max="9" width="14.109375" style="13" customWidth="1"/>
    <col min="10" max="10" width="12.6640625" style="13" customWidth="1"/>
    <col min="11" max="11" width="10.88671875" style="13" customWidth="1"/>
    <col min="12" max="12" width="12.88671875" style="13" customWidth="1"/>
    <col min="13" max="13" width="12" style="13" customWidth="1"/>
    <col min="14" max="14" width="11.109375" style="13" customWidth="1"/>
    <col min="15" max="16384" width="9.109375" style="13"/>
  </cols>
  <sheetData>
    <row r="1" spans="1:9" ht="16.8" customHeight="1">
      <c r="A1" s="104"/>
      <c r="B1" s="107"/>
      <c r="C1" s="146" t="s">
        <v>74</v>
      </c>
      <c r="D1" s="147"/>
      <c r="E1" s="147"/>
      <c r="F1" s="147"/>
      <c r="G1" s="147"/>
      <c r="H1" s="147"/>
      <c r="I1" s="148"/>
    </row>
    <row r="2" spans="1:9" ht="21" customHeight="1">
      <c r="A2" s="104"/>
      <c r="B2" s="105"/>
      <c r="C2" s="149" t="s">
        <v>50</v>
      </c>
      <c r="D2" s="149"/>
      <c r="E2" s="149"/>
      <c r="F2" s="149"/>
      <c r="G2" s="149"/>
      <c r="H2" s="149"/>
      <c r="I2" s="149"/>
    </row>
    <row r="3" spans="1:9" ht="20.399999999999999" customHeight="1">
      <c r="A3" s="104"/>
      <c r="B3" s="105"/>
      <c r="C3" s="146" t="s">
        <v>71</v>
      </c>
      <c r="D3" s="147"/>
      <c r="E3" s="147"/>
      <c r="F3" s="147"/>
      <c r="G3" s="147"/>
      <c r="H3" s="147"/>
      <c r="I3" s="148"/>
    </row>
    <row r="4" spans="1:9" ht="15" customHeight="1">
      <c r="A4" s="125"/>
      <c r="B4" s="125"/>
      <c r="C4" s="137" t="s">
        <v>61</v>
      </c>
      <c r="D4" s="137" t="s">
        <v>62</v>
      </c>
      <c r="E4" s="137" t="s">
        <v>63</v>
      </c>
      <c r="F4" s="137" t="s">
        <v>64</v>
      </c>
      <c r="G4" s="137" t="s">
        <v>65</v>
      </c>
      <c r="H4" s="137" t="s">
        <v>66</v>
      </c>
      <c r="I4" s="137" t="s">
        <v>0</v>
      </c>
    </row>
    <row r="5" spans="1:9" ht="9" customHeight="1">
      <c r="A5" s="125"/>
      <c r="B5" s="125"/>
      <c r="C5" s="152"/>
      <c r="D5" s="152"/>
      <c r="E5" s="153"/>
      <c r="F5" s="152"/>
      <c r="G5" s="152"/>
      <c r="H5" s="153"/>
      <c r="I5" s="150"/>
    </row>
    <row r="6" spans="1:9" ht="27" customHeight="1">
      <c r="A6" s="128" t="s">
        <v>1</v>
      </c>
      <c r="B6" s="128"/>
      <c r="C6" s="151"/>
      <c r="D6" s="151"/>
      <c r="E6" s="151"/>
      <c r="F6" s="151"/>
      <c r="G6" s="151"/>
      <c r="H6" s="151"/>
      <c r="I6" s="151"/>
    </row>
    <row r="7" spans="1:9" ht="18" customHeight="1">
      <c r="A7" s="143" t="s">
        <v>2</v>
      </c>
      <c r="B7" s="144"/>
      <c r="C7" s="32">
        <v>1189479.51</v>
      </c>
      <c r="D7" s="73">
        <v>515812</v>
      </c>
      <c r="E7" s="32">
        <v>235442</v>
      </c>
      <c r="F7" s="73">
        <v>82270</v>
      </c>
      <c r="G7" s="37">
        <v>317052</v>
      </c>
      <c r="H7" s="32">
        <v>123664</v>
      </c>
      <c r="I7" s="33">
        <f>SUM(C7:H7)</f>
        <v>2463719.5099999998</v>
      </c>
    </row>
    <row r="8" spans="1:9" ht="14.25" customHeight="1">
      <c r="A8" s="142" t="s">
        <v>3</v>
      </c>
      <c r="B8" s="142"/>
      <c r="C8" s="32"/>
      <c r="D8" s="73"/>
      <c r="E8" s="32"/>
      <c r="F8" s="73"/>
      <c r="G8" s="32"/>
      <c r="H8" s="32"/>
      <c r="I8" s="33">
        <v>0</v>
      </c>
    </row>
    <row r="9" spans="1:9" ht="12" customHeight="1">
      <c r="A9" s="19"/>
      <c r="B9" s="29" t="s">
        <v>4</v>
      </c>
      <c r="C9" s="32"/>
      <c r="D9" s="73"/>
      <c r="E9" s="32"/>
      <c r="F9" s="73"/>
      <c r="G9" s="32"/>
      <c r="H9" s="32"/>
      <c r="I9" s="33">
        <f>SUM(C9:H9)</f>
        <v>0</v>
      </c>
    </row>
    <row r="10" spans="1:9" ht="15.75" customHeight="1">
      <c r="A10" s="141" t="s">
        <v>5</v>
      </c>
      <c r="B10" s="141"/>
      <c r="C10" s="3">
        <f t="shared" ref="C10:H10" si="0">SUM(C7:C9)</f>
        <v>1189479.51</v>
      </c>
      <c r="D10" s="1">
        <f t="shared" si="0"/>
        <v>515812</v>
      </c>
      <c r="E10" s="3">
        <f t="shared" si="0"/>
        <v>235442</v>
      </c>
      <c r="F10" s="1">
        <f t="shared" si="0"/>
        <v>82270</v>
      </c>
      <c r="G10" s="3">
        <f t="shared" si="0"/>
        <v>317052</v>
      </c>
      <c r="H10" s="3">
        <f t="shared" si="0"/>
        <v>123664</v>
      </c>
      <c r="I10" s="2">
        <f>SUM(I7:I9)</f>
        <v>2463719.5099999998</v>
      </c>
    </row>
    <row r="11" spans="1:9" ht="13.5" customHeight="1">
      <c r="A11" s="141" t="s">
        <v>6</v>
      </c>
      <c r="B11" s="141"/>
      <c r="C11" s="17"/>
      <c r="D11" s="18"/>
      <c r="E11" s="17"/>
      <c r="F11" s="18"/>
      <c r="G11" s="17"/>
      <c r="H11" s="17"/>
      <c r="I11" s="31"/>
    </row>
    <row r="12" spans="1:9" ht="17.25" customHeight="1">
      <c r="A12" s="142" t="s">
        <v>7</v>
      </c>
      <c r="B12" s="142"/>
      <c r="C12" s="32">
        <v>30971</v>
      </c>
      <c r="D12" s="37">
        <v>13071</v>
      </c>
      <c r="E12" s="78">
        <v>5787</v>
      </c>
      <c r="F12" s="73">
        <v>367</v>
      </c>
      <c r="G12" s="32">
        <v>1555</v>
      </c>
      <c r="H12" s="32">
        <v>699</v>
      </c>
      <c r="I12" s="33">
        <f t="shared" ref="I12:I38" si="1">SUM(C12:H12)</f>
        <v>52450</v>
      </c>
    </row>
    <row r="13" spans="1:9" ht="15" customHeight="1">
      <c r="A13" s="142" t="s">
        <v>8</v>
      </c>
      <c r="B13" s="142"/>
      <c r="C13" s="32"/>
      <c r="D13" s="32"/>
      <c r="E13" s="78"/>
      <c r="F13" s="73"/>
      <c r="G13" s="32"/>
      <c r="H13" s="32"/>
      <c r="I13" s="33">
        <f t="shared" si="1"/>
        <v>0</v>
      </c>
    </row>
    <row r="14" spans="1:9" ht="12.75" customHeight="1">
      <c r="A14" s="20"/>
      <c r="B14" s="64" t="s">
        <v>9</v>
      </c>
      <c r="C14" s="22"/>
      <c r="D14" s="22"/>
      <c r="E14" s="79"/>
      <c r="F14" s="80"/>
      <c r="G14" s="22"/>
      <c r="H14" s="22"/>
      <c r="I14" s="33">
        <f t="shared" si="1"/>
        <v>0</v>
      </c>
    </row>
    <row r="15" spans="1:9" ht="13.5" customHeight="1">
      <c r="A15" s="20"/>
      <c r="B15" s="64" t="s">
        <v>51</v>
      </c>
      <c r="C15" s="22">
        <v>1770</v>
      </c>
      <c r="D15" s="22">
        <v>3920</v>
      </c>
      <c r="E15" s="80">
        <v>671</v>
      </c>
      <c r="F15" s="80">
        <v>121</v>
      </c>
      <c r="G15" s="22">
        <v>472</v>
      </c>
      <c r="H15" s="22">
        <v>184</v>
      </c>
      <c r="I15" s="33">
        <f t="shared" si="1"/>
        <v>7138</v>
      </c>
    </row>
    <row r="16" spans="1:9" ht="12" customHeight="1">
      <c r="A16" s="20"/>
      <c r="B16" s="64" t="s">
        <v>10</v>
      </c>
      <c r="C16" s="22">
        <v>11183</v>
      </c>
      <c r="D16" s="22">
        <v>4853</v>
      </c>
      <c r="E16" s="80">
        <v>2215</v>
      </c>
      <c r="F16" s="80">
        <v>765</v>
      </c>
      <c r="G16" s="22">
        <v>2980</v>
      </c>
      <c r="H16" s="22">
        <v>1160</v>
      </c>
      <c r="I16" s="33">
        <f t="shared" si="1"/>
        <v>23156</v>
      </c>
    </row>
    <row r="17" spans="1:14" ht="15" customHeight="1">
      <c r="A17" s="20"/>
      <c r="B17" s="64" t="s">
        <v>11</v>
      </c>
      <c r="C17" s="22"/>
      <c r="D17" s="22"/>
      <c r="E17" s="80"/>
      <c r="F17" s="80"/>
      <c r="G17" s="22"/>
      <c r="H17" s="22"/>
      <c r="I17" s="33">
        <f t="shared" si="1"/>
        <v>0</v>
      </c>
    </row>
    <row r="18" spans="1:14" ht="9.75" customHeight="1">
      <c r="A18" s="20"/>
      <c r="B18" s="64" t="s">
        <v>12</v>
      </c>
      <c r="C18" s="22"/>
      <c r="D18" s="22"/>
      <c r="E18" s="80"/>
      <c r="F18" s="80"/>
      <c r="G18" s="22"/>
      <c r="H18" s="22"/>
      <c r="I18" s="33">
        <f t="shared" si="1"/>
        <v>0</v>
      </c>
    </row>
    <row r="19" spans="1:14" ht="14.25" customHeight="1">
      <c r="A19" s="20"/>
      <c r="B19" s="64" t="s">
        <v>13</v>
      </c>
      <c r="C19" s="22"/>
      <c r="D19" s="22"/>
      <c r="E19" s="80"/>
      <c r="F19" s="80"/>
      <c r="G19" s="22"/>
      <c r="H19" s="22"/>
      <c r="I19" s="33">
        <f t="shared" si="1"/>
        <v>0</v>
      </c>
    </row>
    <row r="20" spans="1:14" ht="14.25" customHeight="1">
      <c r="A20" s="20"/>
      <c r="B20" s="64" t="s">
        <v>68</v>
      </c>
      <c r="C20" s="22">
        <v>9132</v>
      </c>
      <c r="D20" s="22">
        <v>4416</v>
      </c>
      <c r="E20" s="80">
        <v>2015</v>
      </c>
      <c r="F20" s="80">
        <v>793</v>
      </c>
      <c r="G20" s="22">
        <v>2401</v>
      </c>
      <c r="H20" s="22">
        <v>1157</v>
      </c>
      <c r="I20" s="33">
        <f t="shared" si="1"/>
        <v>19914</v>
      </c>
    </row>
    <row r="21" spans="1:14" ht="12" customHeight="1">
      <c r="A21" s="20"/>
      <c r="B21" s="64" t="s">
        <v>14</v>
      </c>
      <c r="C21" s="22">
        <v>21572</v>
      </c>
      <c r="D21" s="22">
        <v>9361</v>
      </c>
      <c r="E21" s="79">
        <v>4274</v>
      </c>
      <c r="F21" s="80">
        <v>1475</v>
      </c>
      <c r="G21" s="22">
        <v>5749</v>
      </c>
      <c r="H21" s="22">
        <v>2239</v>
      </c>
      <c r="I21" s="33">
        <f>SUM(C21:H21)</f>
        <v>44670</v>
      </c>
      <c r="J21" s="24"/>
    </row>
    <row r="22" spans="1:14" ht="15.75" customHeight="1">
      <c r="A22" s="138" t="s">
        <v>15</v>
      </c>
      <c r="B22" s="138"/>
      <c r="C22" s="32">
        <v>28691</v>
      </c>
      <c r="D22" s="32"/>
      <c r="E22" s="78"/>
      <c r="F22" s="73"/>
      <c r="G22" s="32"/>
      <c r="H22" s="32"/>
      <c r="I22" s="33">
        <f t="shared" si="1"/>
        <v>28691</v>
      </c>
      <c r="J22" s="24"/>
    </row>
    <row r="23" spans="1:14" ht="12" customHeight="1">
      <c r="A23" s="138" t="s">
        <v>16</v>
      </c>
      <c r="B23" s="138"/>
      <c r="C23" s="32"/>
      <c r="D23" s="32"/>
      <c r="E23" s="78"/>
      <c r="F23" s="73"/>
      <c r="G23" s="32"/>
      <c r="H23" s="32"/>
      <c r="I23" s="33">
        <f t="shared" si="1"/>
        <v>0</v>
      </c>
      <c r="J23" s="24"/>
    </row>
    <row r="24" spans="1:14" ht="15" customHeight="1">
      <c r="A24" s="19"/>
      <c r="B24" s="67" t="s">
        <v>17</v>
      </c>
      <c r="C24" s="32">
        <v>1146628</v>
      </c>
      <c r="D24" s="32">
        <v>241950</v>
      </c>
      <c r="E24" s="78">
        <v>89111</v>
      </c>
      <c r="F24" s="73">
        <v>68365</v>
      </c>
      <c r="G24" s="32">
        <v>76862</v>
      </c>
      <c r="H24" s="32">
        <v>70296</v>
      </c>
      <c r="I24" s="33">
        <f t="shared" si="1"/>
        <v>1693212</v>
      </c>
      <c r="J24" s="24"/>
    </row>
    <row r="25" spans="1:14" ht="15" customHeight="1">
      <c r="A25" s="19"/>
      <c r="B25" s="67" t="s">
        <v>18</v>
      </c>
      <c r="C25" s="32">
        <v>339419</v>
      </c>
      <c r="D25" s="32">
        <v>62667</v>
      </c>
      <c r="E25" s="78">
        <v>22797</v>
      </c>
      <c r="F25" s="73">
        <v>18754</v>
      </c>
      <c r="G25" s="32">
        <v>20837</v>
      </c>
      <c r="H25" s="32">
        <v>19211</v>
      </c>
      <c r="I25" s="33">
        <f t="shared" si="1"/>
        <v>483685</v>
      </c>
      <c r="J25" s="24"/>
    </row>
    <row r="26" spans="1:14" ht="15" customHeight="1">
      <c r="A26" s="19"/>
      <c r="B26" s="67" t="s">
        <v>19</v>
      </c>
      <c r="C26" s="32">
        <v>126661</v>
      </c>
      <c r="D26" s="32">
        <v>27661</v>
      </c>
      <c r="E26" s="78">
        <v>10193</v>
      </c>
      <c r="F26" s="73">
        <v>7813</v>
      </c>
      <c r="G26" s="32">
        <v>8794</v>
      </c>
      <c r="H26" s="32">
        <v>8035</v>
      </c>
      <c r="I26" s="33">
        <f t="shared" si="1"/>
        <v>189157</v>
      </c>
      <c r="J26" s="24"/>
    </row>
    <row r="27" spans="1:14" ht="15" customHeight="1">
      <c r="A27" s="19"/>
      <c r="B27" s="67" t="s">
        <v>20</v>
      </c>
      <c r="C27" s="32"/>
      <c r="D27" s="32"/>
      <c r="E27" s="78"/>
      <c r="F27" s="73"/>
      <c r="G27" s="32"/>
      <c r="H27" s="32"/>
      <c r="I27" s="33">
        <f t="shared" si="1"/>
        <v>0</v>
      </c>
      <c r="J27" s="24"/>
    </row>
    <row r="28" spans="1:14" ht="14.25" customHeight="1">
      <c r="A28" s="19"/>
      <c r="B28" s="67" t="s">
        <v>21</v>
      </c>
      <c r="C28" s="32">
        <v>17393</v>
      </c>
      <c r="D28" s="32">
        <v>8637</v>
      </c>
      <c r="E28" s="78">
        <v>3368</v>
      </c>
      <c r="F28" s="73">
        <v>2248</v>
      </c>
      <c r="G28" s="32">
        <v>2584</v>
      </c>
      <c r="H28" s="32">
        <v>2235</v>
      </c>
      <c r="I28" s="33">
        <f t="shared" si="1"/>
        <v>36465</v>
      </c>
      <c r="J28" s="99"/>
      <c r="K28" s="99"/>
      <c r="L28" s="99"/>
      <c r="M28" s="99"/>
      <c r="N28" s="99"/>
    </row>
    <row r="29" spans="1:14" ht="4.5" customHeight="1">
      <c r="A29" s="19"/>
      <c r="B29" s="40"/>
      <c r="C29" s="32"/>
      <c r="D29" s="32"/>
      <c r="E29" s="78"/>
      <c r="F29" s="73"/>
      <c r="G29" s="32"/>
      <c r="H29" s="32"/>
      <c r="I29" s="33"/>
      <c r="J29" s="100"/>
      <c r="K29" s="99"/>
      <c r="L29" s="99"/>
      <c r="M29" s="99"/>
    </row>
    <row r="30" spans="1:14" ht="18.75" customHeight="1">
      <c r="A30" s="138" t="s">
        <v>22</v>
      </c>
      <c r="B30" s="138"/>
      <c r="C30" s="32"/>
      <c r="D30" s="32"/>
      <c r="E30" s="78"/>
      <c r="F30" s="73"/>
      <c r="G30" s="32"/>
      <c r="H30" s="32"/>
      <c r="I30" s="33">
        <f t="shared" si="1"/>
        <v>0</v>
      </c>
      <c r="J30" s="101"/>
      <c r="K30" s="101"/>
      <c r="L30" s="101"/>
      <c r="M30" s="101"/>
    </row>
    <row r="31" spans="1:14" ht="11.25" customHeight="1">
      <c r="A31" s="25"/>
      <c r="B31" s="67" t="s">
        <v>23</v>
      </c>
      <c r="C31" s="26"/>
      <c r="D31" s="26"/>
      <c r="E31" s="81"/>
      <c r="F31" s="82"/>
      <c r="G31" s="26"/>
      <c r="H31" s="26"/>
      <c r="I31" s="33">
        <f t="shared" si="1"/>
        <v>0</v>
      </c>
    </row>
    <row r="32" spans="1:14" ht="12.75" customHeight="1">
      <c r="A32" s="25"/>
      <c r="B32" s="67" t="s">
        <v>24</v>
      </c>
      <c r="C32" s="26">
        <v>12599</v>
      </c>
      <c r="D32" s="26">
        <v>1973</v>
      </c>
      <c r="E32" s="81">
        <v>901</v>
      </c>
      <c r="F32" s="82">
        <v>311</v>
      </c>
      <c r="G32" s="26">
        <v>1212</v>
      </c>
      <c r="H32" s="26">
        <v>472</v>
      </c>
      <c r="I32" s="33">
        <f t="shared" si="1"/>
        <v>17468</v>
      </c>
    </row>
    <row r="33" spans="1:9" ht="12.75" customHeight="1">
      <c r="A33" s="25"/>
      <c r="B33" s="67" t="s">
        <v>25</v>
      </c>
      <c r="C33" s="26"/>
      <c r="D33" s="26"/>
      <c r="E33" s="81"/>
      <c r="F33" s="82"/>
      <c r="G33" s="26"/>
      <c r="H33" s="26"/>
      <c r="I33" s="33">
        <f t="shared" si="1"/>
        <v>0</v>
      </c>
    </row>
    <row r="34" spans="1:9" s="89" customFormat="1" ht="25.5" customHeight="1">
      <c r="A34" s="83"/>
      <c r="B34" s="84" t="s">
        <v>26</v>
      </c>
      <c r="C34" s="85"/>
      <c r="D34" s="85"/>
      <c r="E34" s="86"/>
      <c r="F34" s="87"/>
      <c r="G34" s="85"/>
      <c r="H34" s="85"/>
      <c r="I34" s="88">
        <f t="shared" si="1"/>
        <v>0</v>
      </c>
    </row>
    <row r="35" spans="1:9" s="89" customFormat="1" ht="24" customHeight="1">
      <c r="A35" s="145" t="s">
        <v>27</v>
      </c>
      <c r="B35" s="145"/>
      <c r="C35" s="90">
        <v>-14277</v>
      </c>
      <c r="D35" s="90"/>
      <c r="E35" s="91"/>
      <c r="F35" s="92"/>
      <c r="G35" s="90"/>
      <c r="H35" s="90"/>
      <c r="I35" s="88">
        <f t="shared" si="1"/>
        <v>-14277</v>
      </c>
    </row>
    <row r="36" spans="1:9" ht="12" customHeight="1">
      <c r="A36" s="138" t="s">
        <v>28</v>
      </c>
      <c r="B36" s="138"/>
      <c r="C36" s="32"/>
      <c r="D36" s="32"/>
      <c r="E36" s="78"/>
      <c r="F36" s="73"/>
      <c r="G36" s="32"/>
      <c r="H36" s="32"/>
      <c r="I36" s="33">
        <f t="shared" si="1"/>
        <v>0</v>
      </c>
    </row>
    <row r="37" spans="1:9" ht="12" customHeight="1">
      <c r="A37" s="138" t="s">
        <v>29</v>
      </c>
      <c r="B37" s="138"/>
      <c r="C37" s="32"/>
      <c r="D37" s="32"/>
      <c r="E37" s="78"/>
      <c r="F37" s="73"/>
      <c r="G37" s="32"/>
      <c r="H37" s="32"/>
      <c r="I37" s="33">
        <f t="shared" si="1"/>
        <v>0</v>
      </c>
    </row>
    <row r="38" spans="1:9" ht="12.75" customHeight="1">
      <c r="A38" s="138" t="s">
        <v>30</v>
      </c>
      <c r="B38" s="138"/>
      <c r="C38" s="32">
        <v>7038</v>
      </c>
      <c r="D38" s="16">
        <v>3054</v>
      </c>
      <c r="E38" s="78">
        <v>1394</v>
      </c>
      <c r="F38" s="73">
        <v>481</v>
      </c>
      <c r="G38" s="32">
        <v>1876</v>
      </c>
      <c r="H38" s="32">
        <v>730</v>
      </c>
      <c r="I38" s="33">
        <f t="shared" si="1"/>
        <v>14573</v>
      </c>
    </row>
    <row r="39" spans="1:9" ht="15.75" customHeight="1">
      <c r="A39" s="141" t="s">
        <v>31</v>
      </c>
      <c r="B39" s="141"/>
      <c r="C39" s="3">
        <f>SUM(C12:C38)</f>
        <v>1738780</v>
      </c>
      <c r="D39" s="1">
        <f t="shared" ref="D39:H39" si="2">SUM(D12:D38)</f>
        <v>381563</v>
      </c>
      <c r="E39" s="3">
        <f t="shared" si="2"/>
        <v>142726</v>
      </c>
      <c r="F39" s="1">
        <f t="shared" si="2"/>
        <v>101493</v>
      </c>
      <c r="G39" s="3">
        <f t="shared" si="2"/>
        <v>125322</v>
      </c>
      <c r="H39" s="3">
        <f t="shared" si="2"/>
        <v>106418</v>
      </c>
      <c r="I39" s="3">
        <f>SUM(I12:I38)</f>
        <v>2596302</v>
      </c>
    </row>
    <row r="40" spans="1:9" ht="16.5" customHeight="1">
      <c r="A40" s="141" t="s">
        <v>32</v>
      </c>
      <c r="B40" s="141"/>
      <c r="C40" s="3">
        <f>C10-C39</f>
        <v>-549300.49</v>
      </c>
      <c r="D40" s="1">
        <f t="shared" ref="D40:H40" si="3">D10-D39</f>
        <v>134249</v>
      </c>
      <c r="E40" s="3">
        <f t="shared" si="3"/>
        <v>92716</v>
      </c>
      <c r="F40" s="1">
        <f t="shared" si="3"/>
        <v>-19223</v>
      </c>
      <c r="G40" s="3">
        <f t="shared" si="3"/>
        <v>191730</v>
      </c>
      <c r="H40" s="3">
        <f t="shared" si="3"/>
        <v>17246</v>
      </c>
      <c r="I40" s="33">
        <f>I10-I39</f>
        <v>-132582.49000000022</v>
      </c>
    </row>
    <row r="41" spans="1:9" ht="15.75" customHeight="1">
      <c r="A41" s="141" t="s">
        <v>33</v>
      </c>
      <c r="B41" s="141"/>
      <c r="C41" s="3"/>
      <c r="D41" s="1"/>
      <c r="E41" s="3"/>
      <c r="F41" s="1"/>
      <c r="G41" s="3"/>
      <c r="H41" s="3"/>
      <c r="I41" s="2"/>
    </row>
    <row r="42" spans="1:9" ht="15.75" customHeight="1">
      <c r="A42" s="138" t="s">
        <v>34</v>
      </c>
      <c r="B42" s="138"/>
      <c r="C42" s="32"/>
      <c r="D42" s="73"/>
      <c r="E42" s="32"/>
      <c r="F42" s="73"/>
      <c r="G42" s="32"/>
      <c r="H42" s="32"/>
      <c r="I42" s="33">
        <f t="shared" ref="I42:I48" si="4">SUM(C42:H42)</f>
        <v>0</v>
      </c>
    </row>
    <row r="43" spans="1:9" ht="13.5" customHeight="1">
      <c r="A43" s="138" t="s">
        <v>36</v>
      </c>
      <c r="B43" s="138"/>
      <c r="C43" s="32"/>
      <c r="D43" s="73"/>
      <c r="E43" s="32"/>
      <c r="F43" s="73"/>
      <c r="G43" s="32"/>
      <c r="H43" s="32"/>
      <c r="I43" s="33">
        <f t="shared" si="4"/>
        <v>0</v>
      </c>
    </row>
    <row r="44" spans="1:9">
      <c r="A44" s="138" t="s">
        <v>37</v>
      </c>
      <c r="B44" s="138"/>
      <c r="C44" s="32"/>
      <c r="D44" s="73"/>
      <c r="E44" s="32"/>
      <c r="F44" s="73"/>
      <c r="G44" s="32"/>
      <c r="H44" s="32"/>
      <c r="I44" s="33">
        <f t="shared" si="4"/>
        <v>0</v>
      </c>
    </row>
    <row r="45" spans="1:9" ht="11.25" customHeight="1">
      <c r="A45" s="19"/>
      <c r="B45" s="27" t="s">
        <v>38</v>
      </c>
      <c r="C45" s="56">
        <v>1417</v>
      </c>
      <c r="D45" s="74">
        <v>615</v>
      </c>
      <c r="E45" s="56">
        <v>281</v>
      </c>
      <c r="F45" s="74">
        <v>97</v>
      </c>
      <c r="G45" s="56">
        <v>378</v>
      </c>
      <c r="H45" s="56">
        <v>147</v>
      </c>
      <c r="I45" s="33">
        <f t="shared" si="4"/>
        <v>2935</v>
      </c>
    </row>
    <row r="46" spans="1:9" ht="12.75" customHeight="1">
      <c r="A46" s="19"/>
      <c r="B46" s="27" t="s">
        <v>39</v>
      </c>
      <c r="C46" s="56"/>
      <c r="D46" s="74"/>
      <c r="E46" s="56"/>
      <c r="F46" s="74"/>
      <c r="G46" s="56"/>
      <c r="H46" s="56"/>
      <c r="I46" s="33">
        <f t="shared" si="4"/>
        <v>0</v>
      </c>
    </row>
    <row r="47" spans="1:9" ht="11.25" customHeight="1">
      <c r="A47" s="19"/>
      <c r="B47" s="28" t="s">
        <v>35</v>
      </c>
      <c r="C47" s="32">
        <v>4041</v>
      </c>
      <c r="D47" s="73">
        <v>1754</v>
      </c>
      <c r="E47" s="32">
        <v>801</v>
      </c>
      <c r="F47" s="73">
        <v>276</v>
      </c>
      <c r="G47" s="32">
        <v>1077</v>
      </c>
      <c r="H47" s="32">
        <v>419</v>
      </c>
      <c r="I47" s="33">
        <f t="shared" si="4"/>
        <v>8368</v>
      </c>
    </row>
    <row r="48" spans="1:9" ht="13.5" customHeight="1">
      <c r="A48" s="138" t="s">
        <v>40</v>
      </c>
      <c r="B48" s="138"/>
      <c r="C48" s="32"/>
      <c r="D48" s="73"/>
      <c r="E48" s="32"/>
      <c r="F48" s="73"/>
      <c r="G48" s="32"/>
      <c r="H48" s="32"/>
      <c r="I48" s="33">
        <f t="shared" si="4"/>
        <v>0</v>
      </c>
    </row>
    <row r="49" spans="1:9">
      <c r="A49" s="141" t="s">
        <v>41</v>
      </c>
      <c r="B49" s="141"/>
      <c r="C49" s="3">
        <f>SUM(C45:C48)</f>
        <v>5458</v>
      </c>
      <c r="D49" s="1">
        <f t="shared" ref="D49:H49" si="5">SUM(D45:D48)</f>
        <v>2369</v>
      </c>
      <c r="E49" s="3">
        <f t="shared" si="5"/>
        <v>1082</v>
      </c>
      <c r="F49" s="1">
        <f t="shared" si="5"/>
        <v>373</v>
      </c>
      <c r="G49" s="3">
        <f t="shared" si="5"/>
        <v>1455</v>
      </c>
      <c r="H49" s="3">
        <f t="shared" si="5"/>
        <v>566</v>
      </c>
      <c r="I49" s="3">
        <f>SUM(C49:H49)</f>
        <v>11303</v>
      </c>
    </row>
    <row r="50" spans="1:9">
      <c r="A50" s="141" t="s">
        <v>42</v>
      </c>
      <c r="B50" s="141"/>
      <c r="C50" s="3"/>
      <c r="D50" s="1"/>
      <c r="E50" s="3"/>
      <c r="F50" s="1"/>
      <c r="G50" s="3"/>
      <c r="H50" s="3"/>
      <c r="I50" s="2"/>
    </row>
    <row r="51" spans="1:9" ht="12.75" customHeight="1">
      <c r="A51" s="138" t="s">
        <v>43</v>
      </c>
      <c r="B51" s="138"/>
      <c r="C51" s="32"/>
      <c r="D51" s="73"/>
      <c r="E51" s="32"/>
      <c r="F51" s="73"/>
      <c r="G51" s="32"/>
      <c r="H51" s="32"/>
      <c r="I51" s="33">
        <v>0</v>
      </c>
    </row>
    <row r="52" spans="1:9" ht="12" customHeight="1">
      <c r="A52" s="138" t="s">
        <v>44</v>
      </c>
      <c r="B52" s="138"/>
      <c r="C52" s="32"/>
      <c r="D52" s="73"/>
      <c r="E52" s="32"/>
      <c r="F52" s="73"/>
      <c r="G52" s="32"/>
      <c r="H52" s="32"/>
      <c r="I52" s="33">
        <v>0</v>
      </c>
    </row>
    <row r="53" spans="1:9">
      <c r="A53" s="141" t="s">
        <v>45</v>
      </c>
      <c r="B53" s="141"/>
      <c r="C53" s="3"/>
      <c r="D53" s="1"/>
      <c r="E53" s="3"/>
      <c r="F53" s="1"/>
      <c r="G53" s="3"/>
      <c r="H53" s="3"/>
      <c r="I53" s="2">
        <v>0</v>
      </c>
    </row>
    <row r="54" spans="1:9">
      <c r="A54" s="141" t="s">
        <v>46</v>
      </c>
      <c r="B54" s="141"/>
      <c r="C54" s="2">
        <f t="shared" ref="C54:H54" si="6">C40-C49</f>
        <v>-554758.49</v>
      </c>
      <c r="D54" s="2">
        <f t="shared" si="6"/>
        <v>131880</v>
      </c>
      <c r="E54" s="2">
        <f t="shared" si="6"/>
        <v>91634</v>
      </c>
      <c r="F54" s="1">
        <f t="shared" si="6"/>
        <v>-19596</v>
      </c>
      <c r="G54" s="3">
        <f t="shared" si="6"/>
        <v>190275</v>
      </c>
      <c r="H54" s="2">
        <f t="shared" si="6"/>
        <v>16680</v>
      </c>
      <c r="I54" s="2">
        <f>I40-I49</f>
        <v>-143885.49000000022</v>
      </c>
    </row>
    <row r="55" spans="1:9" ht="23.25" customHeight="1">
      <c r="A55" s="143" t="s">
        <v>47</v>
      </c>
      <c r="B55" s="144"/>
      <c r="C55" s="37"/>
      <c r="D55" s="76"/>
      <c r="E55" s="37"/>
      <c r="F55" s="76"/>
      <c r="G55" s="37"/>
      <c r="H55" s="37"/>
      <c r="I55" s="61">
        <v>0</v>
      </c>
    </row>
    <row r="56" spans="1:9" ht="10.5" customHeight="1">
      <c r="A56" s="19"/>
      <c r="B56" s="29" t="s">
        <v>48</v>
      </c>
      <c r="C56" s="32"/>
      <c r="D56" s="73"/>
      <c r="E56" s="32"/>
      <c r="F56" s="73"/>
      <c r="G56" s="32"/>
      <c r="H56" s="32"/>
      <c r="I56" s="33">
        <v>0</v>
      </c>
    </row>
    <row r="57" spans="1:9">
      <c r="A57" s="141" t="s">
        <v>49</v>
      </c>
      <c r="B57" s="141"/>
      <c r="C57" s="3">
        <f>C54</f>
        <v>-554758.49</v>
      </c>
      <c r="D57" s="3">
        <f t="shared" ref="D57:I57" si="7">D54</f>
        <v>131880</v>
      </c>
      <c r="E57" s="3">
        <f t="shared" si="7"/>
        <v>91634</v>
      </c>
      <c r="F57" s="72">
        <f t="shared" si="7"/>
        <v>-19596</v>
      </c>
      <c r="G57" s="3">
        <f t="shared" si="7"/>
        <v>190275</v>
      </c>
      <c r="H57" s="3">
        <f t="shared" si="7"/>
        <v>16680</v>
      </c>
      <c r="I57" s="3">
        <f t="shared" si="7"/>
        <v>-143885.49000000022</v>
      </c>
    </row>
    <row r="58" spans="1:9">
      <c r="A58" s="77"/>
      <c r="B58" s="77"/>
    </row>
    <row r="59" spans="1:9">
      <c r="A59" s="77"/>
      <c r="B59" s="77"/>
      <c r="C59" s="14"/>
      <c r="D59" s="14"/>
      <c r="E59" s="14"/>
      <c r="F59" s="14"/>
      <c r="G59" s="14"/>
      <c r="H59" s="14"/>
      <c r="I59" s="14"/>
    </row>
  </sheetData>
  <mergeCells count="40">
    <mergeCell ref="A6:B6"/>
    <mergeCell ref="A7:B7"/>
    <mergeCell ref="C1:I1"/>
    <mergeCell ref="C2:I2"/>
    <mergeCell ref="A4:B5"/>
    <mergeCell ref="I4:I6"/>
    <mergeCell ref="F4:F6"/>
    <mergeCell ref="C4:C6"/>
    <mergeCell ref="D4:D6"/>
    <mergeCell ref="E4:E6"/>
    <mergeCell ref="G4:G6"/>
    <mergeCell ref="H4:H6"/>
    <mergeCell ref="C3:I3"/>
    <mergeCell ref="A8:B8"/>
    <mergeCell ref="A10:B10"/>
    <mergeCell ref="A11:B11"/>
    <mergeCell ref="A12:B12"/>
    <mergeCell ref="A13:B13"/>
    <mergeCell ref="A22:B22"/>
    <mergeCell ref="A23:B23"/>
    <mergeCell ref="A30:B30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8:B48"/>
    <mergeCell ref="A49:B49"/>
    <mergeCell ref="A55:B55"/>
    <mergeCell ref="A57:B57"/>
    <mergeCell ref="A50:B50"/>
    <mergeCell ref="A51:B51"/>
    <mergeCell ref="A52:B52"/>
    <mergeCell ref="A53:B53"/>
    <mergeCell ref="A54:B54"/>
  </mergeCells>
  <pageMargins left="0.54" right="0.19685039370078741" top="0.15748031496062992" bottom="0.19685039370078741" header="0.19685039370078741" footer="0.19685039370078741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99060</xdr:colOff>
                <xdr:row>0</xdr:row>
                <xdr:rowOff>121920</xdr:rowOff>
              </from>
              <to>
                <xdr:col>1</xdr:col>
                <xdr:colOff>967740</xdr:colOff>
                <xdr:row>2</xdr:row>
                <xdr:rowOff>99060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SPAZZAMENTO</vt:lpstr>
      <vt:lpstr>RACCOLTA DIFF. E IMPIANTI</vt:lpstr>
      <vt:lpstr>PULIZIA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carmelafabiano</dc:creator>
  <cp:lastModifiedBy>Michela</cp:lastModifiedBy>
  <cp:lastPrinted>2023-03-24T09:47:41Z</cp:lastPrinted>
  <dcterms:created xsi:type="dcterms:W3CDTF">2019-04-23T10:59:13Z</dcterms:created>
  <dcterms:modified xsi:type="dcterms:W3CDTF">2025-01-06T20:35:02Z</dcterms:modified>
</cp:coreProperties>
</file>